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20" windowHeight="8970" tabRatio="615" activeTab="0"/>
  </bookViews>
  <sheets>
    <sheet name="Score Sheet" sheetId="1" r:id="rId1"/>
    <sheet name="TABLES" sheetId="2" r:id="rId2"/>
    <sheet name="LOADING CHART" sheetId="3" r:id="rId3"/>
  </sheets>
  <externalReferences>
    <externalReference r:id="rId6"/>
  </externalReferences>
  <definedNames>
    <definedName name="_xlnm.Print_Area" localSheetId="0">'Score Sheet'!$A$1:$AK$348</definedName>
    <definedName name="_xlnm.Print_Titles" localSheetId="0">'Score Sheet'!$1:$1</definedName>
  </definedNames>
  <calcPr fullCalcOnLoad="1"/>
</workbook>
</file>

<file path=xl/sharedStrings.xml><?xml version="1.0" encoding="utf-8"?>
<sst xmlns="http://schemas.openxmlformats.org/spreadsheetml/2006/main" count="414" uniqueCount="205">
  <si>
    <t>NAME</t>
  </si>
  <si>
    <t>McCulloch #</t>
  </si>
  <si>
    <t>Age</t>
  </si>
  <si>
    <t>BP1</t>
  </si>
  <si>
    <t>DL1</t>
  </si>
  <si>
    <t>DL2</t>
  </si>
  <si>
    <t>******</t>
  </si>
  <si>
    <t>MEN</t>
  </si>
  <si>
    <t>Wilks</t>
  </si>
  <si>
    <t>Formula</t>
  </si>
  <si>
    <t>lbs</t>
  </si>
  <si>
    <t>Women</t>
  </si>
  <si>
    <t>Numbers</t>
  </si>
  <si>
    <t>McColluch</t>
  </si>
  <si>
    <t>SQ1</t>
  </si>
  <si>
    <t>SQ2</t>
  </si>
  <si>
    <t>Weight</t>
  </si>
  <si>
    <t>DIVISION</t>
  </si>
  <si>
    <t>WT Class</t>
  </si>
  <si>
    <t>SQ1 lb</t>
  </si>
  <si>
    <t>SQ2 lb</t>
  </si>
  <si>
    <t>SQ3 lb</t>
  </si>
  <si>
    <t>BP1 lb</t>
  </si>
  <si>
    <t>BP2 lb</t>
  </si>
  <si>
    <t>BP3 lb</t>
  </si>
  <si>
    <t>Sub Total lb</t>
  </si>
  <si>
    <t>DL1 lb</t>
  </si>
  <si>
    <t>DL2 lb</t>
  </si>
  <si>
    <t>DL3 lb</t>
  </si>
  <si>
    <t>BP4</t>
  </si>
  <si>
    <t>Subtotal</t>
  </si>
  <si>
    <t>DL4</t>
  </si>
  <si>
    <t>Wilks Score</t>
  </si>
  <si>
    <t>Squat, Kg</t>
  </si>
  <si>
    <t>Bench, Kg</t>
  </si>
  <si>
    <t>Total,   Kg</t>
  </si>
  <si>
    <t>BP2</t>
  </si>
  <si>
    <t>USA</t>
  </si>
  <si>
    <t>Jim Merlino</t>
  </si>
  <si>
    <t>Mike Womack</t>
  </si>
  <si>
    <t>Gregory Hayes</t>
  </si>
  <si>
    <t>110kg Master Men 75+</t>
  </si>
  <si>
    <t>Herb Strange</t>
  </si>
  <si>
    <t>Squat LBS</t>
  </si>
  <si>
    <t>Bench LBS</t>
  </si>
  <si>
    <t>Deadlift LBS</t>
  </si>
  <si>
    <t>Total LBS</t>
  </si>
  <si>
    <t>Deadlift Kg</t>
  </si>
  <si>
    <t>Men</t>
  </si>
  <si>
    <t>State</t>
  </si>
  <si>
    <t xml:space="preserve">Powerlifting Best Lifters: </t>
  </si>
  <si>
    <t xml:space="preserve">Thanks to our referees: </t>
  </si>
  <si>
    <t>Wilks Coef (KG)</t>
  </si>
  <si>
    <t>Bdy Wt(KG)</t>
  </si>
  <si>
    <t xml:space="preserve">Women </t>
  </si>
  <si>
    <r>
      <t xml:space="preserve">125kg/275 Open Men </t>
    </r>
    <r>
      <rPr>
        <b/>
        <sz val="10"/>
        <color indexed="56"/>
        <rFont val="Arial"/>
        <family val="2"/>
      </rPr>
      <t>Raw</t>
    </r>
  </si>
  <si>
    <r>
      <t xml:space="preserve">90kg/198 Open Men </t>
    </r>
    <r>
      <rPr>
        <b/>
        <sz val="10"/>
        <color indexed="56"/>
        <rFont val="Arial"/>
        <family val="2"/>
      </rPr>
      <t>Raw</t>
    </r>
  </si>
  <si>
    <r>
      <t xml:space="preserve">82.5kg/181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</si>
  <si>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100kg/220 Open Men </t>
    </r>
    <r>
      <rPr>
        <b/>
        <sz val="10"/>
        <color indexed="56"/>
        <rFont val="Arial"/>
        <family val="2"/>
      </rPr>
      <t>Raw</t>
    </r>
  </si>
  <si>
    <r>
      <t xml:space="preserve">125kg/275 Master Men 40-44 </t>
    </r>
    <r>
      <rPr>
        <b/>
        <sz val="10"/>
        <color indexed="56"/>
        <rFont val="Arial"/>
        <family val="2"/>
      </rPr>
      <t>Raw</t>
    </r>
  </si>
  <si>
    <r>
      <t xml:space="preserve">100kg/220 Master Men 40-44 </t>
    </r>
    <r>
      <rPr>
        <b/>
        <sz val="10"/>
        <color indexed="56"/>
        <rFont val="Arial"/>
        <family val="2"/>
      </rPr>
      <t>Raw</t>
    </r>
  </si>
  <si>
    <t xml:space="preserve">Benchpress Best Lifters: </t>
  </si>
  <si>
    <r>
      <t xml:space="preserve">110kg/242 Open Men </t>
    </r>
    <r>
      <rPr>
        <b/>
        <sz val="10"/>
        <color indexed="56"/>
        <rFont val="Arial"/>
        <family val="2"/>
      </rPr>
      <t>Raw</t>
    </r>
  </si>
  <si>
    <r>
      <t xml:space="preserve">Powerlifting: </t>
    </r>
    <r>
      <rPr>
        <b/>
        <sz val="12"/>
        <color indexed="10"/>
        <rFont val="Arial"/>
        <family val="2"/>
      </rPr>
      <t>Classic Raw Division</t>
    </r>
  </si>
  <si>
    <r>
      <t xml:space="preserve">Benchpress: </t>
    </r>
    <r>
      <rPr>
        <b/>
        <sz val="12"/>
        <color indexed="10"/>
        <rFont val="Arial"/>
        <family val="2"/>
      </rPr>
      <t>Raw Division</t>
    </r>
  </si>
  <si>
    <r>
      <t xml:space="preserve">Benchpress: </t>
    </r>
    <r>
      <rPr>
        <b/>
        <sz val="12"/>
        <color indexed="10"/>
        <rFont val="Arial"/>
        <family val="2"/>
      </rPr>
      <t>Single Ply Division</t>
    </r>
  </si>
  <si>
    <r>
      <t xml:space="preserve">Deadlift: </t>
    </r>
    <r>
      <rPr>
        <b/>
        <sz val="12"/>
        <color indexed="10"/>
        <rFont val="Arial"/>
        <family val="2"/>
      </rPr>
      <t>Raw Division</t>
    </r>
  </si>
  <si>
    <r>
      <t xml:space="preserve">Benchpress: </t>
    </r>
    <r>
      <rPr>
        <b/>
        <sz val="12"/>
        <color indexed="10"/>
        <rFont val="Arial"/>
        <family val="2"/>
      </rPr>
      <t>Multi Ply Division</t>
    </r>
  </si>
  <si>
    <r>
      <t xml:space="preserve">Deadlift: </t>
    </r>
    <r>
      <rPr>
        <b/>
        <sz val="12"/>
        <color indexed="10"/>
        <rFont val="Arial"/>
        <family val="2"/>
      </rPr>
      <t>Single Ply Division</t>
    </r>
  </si>
  <si>
    <r>
      <t xml:space="preserve">Deadlift: </t>
    </r>
    <r>
      <rPr>
        <b/>
        <sz val="12"/>
        <color indexed="10"/>
        <rFont val="Arial"/>
        <family val="2"/>
      </rPr>
      <t>Multi Ply Division</t>
    </r>
  </si>
  <si>
    <r>
      <t xml:space="preserve">100kg/220 Junior Men </t>
    </r>
    <r>
      <rPr>
        <b/>
        <sz val="10"/>
        <color indexed="56"/>
        <rFont val="Arial"/>
        <family val="2"/>
      </rPr>
      <t>Raw</t>
    </r>
  </si>
  <si>
    <r>
      <t xml:space="preserve">110kg/242 Open Men </t>
    </r>
    <r>
      <rPr>
        <b/>
        <sz val="10"/>
        <color indexed="56"/>
        <rFont val="Arial"/>
        <family val="2"/>
      </rPr>
      <t>Single Ply</t>
    </r>
  </si>
  <si>
    <r>
      <t xml:space="preserve">100kg/220 Submaster Men 35-39 </t>
    </r>
    <r>
      <rPr>
        <b/>
        <sz val="10"/>
        <color indexed="56"/>
        <rFont val="Arial"/>
        <family val="2"/>
      </rPr>
      <t>Raw</t>
    </r>
  </si>
  <si>
    <r>
      <t xml:space="preserve">140+kg/SHW Open Men </t>
    </r>
    <r>
      <rPr>
        <b/>
        <sz val="10"/>
        <color indexed="56"/>
        <rFont val="Arial"/>
        <family val="2"/>
      </rPr>
      <t>Raw</t>
    </r>
  </si>
  <si>
    <r>
      <t xml:space="preserve">110kg/242 Submaster Men 35-39 </t>
    </r>
    <r>
      <rPr>
        <b/>
        <sz val="10"/>
        <color indexed="56"/>
        <rFont val="Arial"/>
        <family val="2"/>
      </rPr>
      <t>Raw</t>
    </r>
  </si>
  <si>
    <r>
      <t xml:space="preserve">140kg/308 Open Men </t>
    </r>
    <r>
      <rPr>
        <b/>
        <sz val="10"/>
        <color indexed="56"/>
        <rFont val="Arial"/>
        <family val="2"/>
      </rPr>
      <t>Raw</t>
    </r>
  </si>
  <si>
    <r>
      <t xml:space="preserve">125kg/275 Junior Men </t>
    </r>
    <r>
      <rPr>
        <b/>
        <sz val="10"/>
        <color indexed="56"/>
        <rFont val="Arial"/>
        <family val="2"/>
      </rPr>
      <t>Raw</t>
    </r>
  </si>
  <si>
    <r>
      <t xml:space="preserve">75kg/165 Open Men </t>
    </r>
    <r>
      <rPr>
        <b/>
        <sz val="10"/>
        <color indexed="56"/>
        <rFont val="Arial"/>
        <family val="2"/>
      </rPr>
      <t>Raw</t>
    </r>
  </si>
  <si>
    <r>
      <t xml:space="preserve">90kg/198 Junior Men </t>
    </r>
    <r>
      <rPr>
        <b/>
        <sz val="10"/>
        <color indexed="56"/>
        <rFont val="Arial"/>
        <family val="2"/>
      </rPr>
      <t>Raw</t>
    </r>
  </si>
  <si>
    <t>Ethan Ho</t>
  </si>
  <si>
    <r>
      <t xml:space="preserve">75kg/165 Master 3 50-54 Men </t>
    </r>
    <r>
      <rPr>
        <b/>
        <sz val="10"/>
        <color indexed="56"/>
        <rFont val="Arial"/>
        <family val="2"/>
      </rPr>
      <t>Raw</t>
    </r>
  </si>
  <si>
    <r>
      <t xml:space="preserve">140kg/308 Master Men 45-49 </t>
    </r>
    <r>
      <rPr>
        <b/>
        <sz val="10"/>
        <color indexed="56"/>
        <rFont val="Arial"/>
        <family val="2"/>
      </rPr>
      <t>Raw</t>
    </r>
  </si>
  <si>
    <t>Terry Vogel</t>
  </si>
  <si>
    <r>
      <t xml:space="preserve">Powerlifting: </t>
    </r>
    <r>
      <rPr>
        <b/>
        <sz val="12"/>
        <color indexed="10"/>
        <rFont val="Arial"/>
        <family val="2"/>
      </rPr>
      <t>Raw Division</t>
    </r>
  </si>
  <si>
    <r>
      <t xml:space="preserve">140kg/308 Open Men </t>
    </r>
    <r>
      <rPr>
        <b/>
        <sz val="10"/>
        <color indexed="56"/>
        <rFont val="Arial"/>
        <family val="2"/>
      </rPr>
      <t xml:space="preserve">Classic </t>
    </r>
  </si>
  <si>
    <r>
      <t xml:space="preserve">82.5kg/181 Open Men </t>
    </r>
    <r>
      <rPr>
        <b/>
        <sz val="10"/>
        <color indexed="56"/>
        <rFont val="Arial"/>
        <family val="2"/>
      </rPr>
      <t>Raw</t>
    </r>
  </si>
  <si>
    <r>
      <t xml:space="preserve">140+kg/308+ Open Men </t>
    </r>
    <r>
      <rPr>
        <b/>
        <sz val="10"/>
        <color indexed="56"/>
        <rFont val="Arial"/>
        <family val="2"/>
      </rPr>
      <t>Raw</t>
    </r>
  </si>
  <si>
    <r>
      <t xml:space="preserve">110kg/242 Open Men </t>
    </r>
    <r>
      <rPr>
        <b/>
        <sz val="10"/>
        <color indexed="56"/>
        <rFont val="Arial"/>
        <family val="2"/>
      </rPr>
      <t>Classic</t>
    </r>
  </si>
  <si>
    <r>
      <t xml:space="preserve">140+kg/308+ Open Men </t>
    </r>
    <r>
      <rPr>
        <b/>
        <sz val="10"/>
        <color indexed="56"/>
        <rFont val="Arial"/>
        <family val="2"/>
      </rPr>
      <t xml:space="preserve">Classic </t>
    </r>
  </si>
  <si>
    <t>DQ</t>
  </si>
  <si>
    <t>Jon Cunningham, International Referee</t>
  </si>
  <si>
    <t>Thanks to our spotters, loaders, equipment movers, and everyone else who helped make this event possible!</t>
  </si>
  <si>
    <r>
      <t xml:space="preserve">100kg/220 Open Men </t>
    </r>
    <r>
      <rPr>
        <b/>
        <sz val="10"/>
        <color indexed="56"/>
        <rFont val="Arial"/>
        <family val="2"/>
      </rPr>
      <t>Classic</t>
    </r>
  </si>
  <si>
    <t>Meet Director: Chris McGrail</t>
  </si>
  <si>
    <t>Austin Jones, State Referee</t>
  </si>
  <si>
    <r>
      <t xml:space="preserve">67.5kg/148 J20-23 Men </t>
    </r>
    <r>
      <rPr>
        <b/>
        <sz val="10"/>
        <color indexed="56"/>
        <rFont val="Arial"/>
        <family val="2"/>
      </rPr>
      <t>Raw</t>
    </r>
  </si>
  <si>
    <r>
      <t xml:space="preserve">Powerlifting: </t>
    </r>
    <r>
      <rPr>
        <b/>
        <sz val="12"/>
        <color indexed="10"/>
        <rFont val="Arial"/>
        <family val="2"/>
      </rPr>
      <t>Single Ply</t>
    </r>
    <r>
      <rPr>
        <b/>
        <sz val="12"/>
        <color indexed="10"/>
        <rFont val="Arial"/>
        <family val="2"/>
      </rPr>
      <t xml:space="preserve"> Division</t>
    </r>
  </si>
  <si>
    <r>
      <t xml:space="preserve">100kg/220 M45-49 Men </t>
    </r>
    <r>
      <rPr>
        <b/>
        <sz val="10"/>
        <color indexed="56"/>
        <rFont val="Arial"/>
        <family val="2"/>
      </rPr>
      <t>Raw</t>
    </r>
  </si>
  <si>
    <r>
      <t xml:space="preserve">Powerlifting: </t>
    </r>
    <r>
      <rPr>
        <b/>
        <sz val="12"/>
        <color indexed="10"/>
        <rFont val="Arial"/>
        <family val="2"/>
      </rPr>
      <t>Raw Division</t>
    </r>
  </si>
  <si>
    <r>
      <t xml:space="preserve">52.0kg/114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</si>
  <si>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52kg/114 Open Women </t>
    </r>
    <r>
      <rPr>
        <b/>
        <sz val="10"/>
        <color indexed="56"/>
        <rFont val="Arial"/>
        <family val="2"/>
      </rPr>
      <t xml:space="preserve">Raw </t>
    </r>
  </si>
  <si>
    <r>
      <t xml:space="preserve">Powerlifting: </t>
    </r>
    <r>
      <rPr>
        <b/>
        <sz val="12"/>
        <color indexed="10"/>
        <rFont val="Arial"/>
        <family val="2"/>
      </rPr>
      <t>Classic Raw Division</t>
    </r>
  </si>
  <si>
    <r>
      <t xml:space="preserve">90kg/198 Open Women </t>
    </r>
    <r>
      <rPr>
        <b/>
        <sz val="10"/>
        <color indexed="56"/>
        <rFont val="Arial"/>
        <family val="2"/>
      </rPr>
      <t xml:space="preserve">Classic </t>
    </r>
  </si>
  <si>
    <r>
      <t xml:space="preserve">Benchpress: </t>
    </r>
    <r>
      <rPr>
        <b/>
        <sz val="12"/>
        <color indexed="10"/>
        <rFont val="Arial"/>
        <family val="2"/>
      </rPr>
      <t>Raw Division</t>
    </r>
  </si>
  <si>
    <t xml:space="preserve">  </t>
  </si>
  <si>
    <t>52kg/114 Open Women Raw</t>
  </si>
  <si>
    <r>
      <t xml:space="preserve">Deadlift: </t>
    </r>
    <r>
      <rPr>
        <b/>
        <sz val="12"/>
        <color indexed="10"/>
        <rFont val="Arial"/>
        <family val="2"/>
      </rPr>
      <t>Raw Division</t>
    </r>
  </si>
  <si>
    <t>Meet Announcer: Jay Anderson</t>
  </si>
  <si>
    <t>Chris McGrail, National Referee/State Chairman</t>
  </si>
  <si>
    <t>Mike Saunders, State Referee</t>
  </si>
  <si>
    <t>Dennis Shock, National Referee</t>
  </si>
  <si>
    <t>Scorekeepers: Angela Bauerle, Vickie Shaw, Kristen Bellon</t>
  </si>
  <si>
    <t>Greg Griffith</t>
  </si>
  <si>
    <t>Open Men</t>
  </si>
  <si>
    <t>UT</t>
  </si>
  <si>
    <t>Tom Froat</t>
  </si>
  <si>
    <t>Ben Hardy</t>
  </si>
  <si>
    <r>
      <t xml:space="preserve">82.5kg/181 J18-19 Men </t>
    </r>
    <r>
      <rPr>
        <b/>
        <sz val="10"/>
        <color indexed="56"/>
        <rFont val="Arial"/>
        <family val="2"/>
      </rPr>
      <t>Raw</t>
    </r>
  </si>
  <si>
    <t>Junior Men</t>
  </si>
  <si>
    <r>
      <t>Powerlifting:</t>
    </r>
    <r>
      <rPr>
        <b/>
        <sz val="12"/>
        <color indexed="10"/>
        <rFont val="Arial"/>
        <family val="2"/>
      </rPr>
      <t xml:space="preserve"> Multi Ply Division</t>
    </r>
  </si>
  <si>
    <t>Jon Cunningham</t>
  </si>
  <si>
    <t>Master Men</t>
  </si>
  <si>
    <r>
      <t xml:space="preserve">75kg/165 M50-54 Men </t>
    </r>
    <r>
      <rPr>
        <b/>
        <sz val="10"/>
        <color indexed="56"/>
        <rFont val="Arial"/>
        <family val="2"/>
      </rPr>
      <t>Multi Ply</t>
    </r>
  </si>
  <si>
    <r>
      <t xml:space="preserve">75kg/165 Open Men </t>
    </r>
    <r>
      <rPr>
        <b/>
        <sz val="10"/>
        <color indexed="56"/>
        <rFont val="Arial"/>
        <family val="2"/>
      </rPr>
      <t>Multi Ply</t>
    </r>
  </si>
  <si>
    <r>
      <t xml:space="preserve">75kg/165 Open Men </t>
    </r>
    <r>
      <rPr>
        <b/>
        <sz val="10"/>
        <color indexed="56"/>
        <rFont val="Arial"/>
        <family val="2"/>
      </rPr>
      <t>Multiply</t>
    </r>
  </si>
  <si>
    <r>
      <t xml:space="preserve">75kg/165 M50-54 Men </t>
    </r>
    <r>
      <rPr>
        <b/>
        <sz val="10"/>
        <color indexed="56"/>
        <rFont val="Arial"/>
        <family val="2"/>
      </rPr>
      <t>Multiply</t>
    </r>
  </si>
  <si>
    <r>
      <t xml:space="preserve">75kg/161 M50-54 Men </t>
    </r>
    <r>
      <rPr>
        <b/>
        <sz val="10"/>
        <color indexed="56"/>
        <rFont val="Arial"/>
        <family val="2"/>
      </rPr>
      <t>Multi Ply</t>
    </r>
  </si>
  <si>
    <r>
      <t xml:space="preserve">60kg/132 J18-19 Men </t>
    </r>
    <r>
      <rPr>
        <b/>
        <sz val="10"/>
        <color indexed="56"/>
        <rFont val="Arial"/>
        <family val="2"/>
      </rPr>
      <t>Raw</t>
    </r>
  </si>
  <si>
    <t>Dillan Mart</t>
  </si>
  <si>
    <r>
      <t xml:space="preserve">100kg/220 J18-19 Men </t>
    </r>
    <r>
      <rPr>
        <b/>
        <sz val="10"/>
        <color indexed="56"/>
        <rFont val="Arial"/>
        <family val="2"/>
      </rPr>
      <t>Raw</t>
    </r>
  </si>
  <si>
    <t>Jaden Minor</t>
  </si>
  <si>
    <r>
      <t xml:space="preserve">82.5kg/181 Open Men </t>
    </r>
    <r>
      <rPr>
        <b/>
        <sz val="10"/>
        <color indexed="56"/>
        <rFont val="Arial"/>
        <family val="2"/>
      </rPr>
      <t>Multi Ply</t>
    </r>
  </si>
  <si>
    <t>Dana Walker</t>
  </si>
  <si>
    <t>Jake Belnap</t>
  </si>
  <si>
    <t>Thomas Davidson</t>
  </si>
  <si>
    <t>ID</t>
  </si>
  <si>
    <r>
      <t xml:space="preserve">100kg/220 M45-49 Men </t>
    </r>
    <r>
      <rPr>
        <b/>
        <sz val="10"/>
        <color indexed="56"/>
        <rFont val="Arial"/>
        <family val="2"/>
      </rPr>
      <t>Raw</t>
    </r>
  </si>
  <si>
    <t>Karl Pfanzelter</t>
  </si>
  <si>
    <r>
      <t xml:space="preserve">82.5kg J20-23 Men </t>
    </r>
    <r>
      <rPr>
        <b/>
        <sz val="10"/>
        <color indexed="56"/>
        <rFont val="Arial"/>
        <family val="2"/>
      </rPr>
      <t>Single Ply</t>
    </r>
  </si>
  <si>
    <t>Anthony Campo</t>
  </si>
  <si>
    <t>Grant Crouder</t>
  </si>
  <si>
    <t>Glenn Campbell</t>
  </si>
  <si>
    <t>Open</t>
  </si>
  <si>
    <t>SHW</t>
  </si>
  <si>
    <t>Les Beecher</t>
  </si>
  <si>
    <t>Tiffany Togisala</t>
  </si>
  <si>
    <t>Open Women</t>
  </si>
  <si>
    <t>Josh Campbell</t>
  </si>
  <si>
    <t>Sean Roberts</t>
  </si>
  <si>
    <t>Jeff Alvari</t>
  </si>
  <si>
    <r>
      <t xml:space="preserve">125kg/275 M50-54 Men </t>
    </r>
    <r>
      <rPr>
        <b/>
        <sz val="10"/>
        <color indexed="56"/>
        <rFont val="Arial"/>
        <family val="2"/>
      </rPr>
      <t>Multiply</t>
    </r>
  </si>
  <si>
    <t>Natalie Suazo</t>
  </si>
  <si>
    <t>Andrew Mower</t>
  </si>
  <si>
    <r>
      <t xml:space="preserve">100kg/220 SubMaster </t>
    </r>
    <r>
      <rPr>
        <b/>
        <sz val="10"/>
        <color indexed="56"/>
        <rFont val="Arial"/>
        <family val="2"/>
      </rPr>
      <t>Raw</t>
    </r>
  </si>
  <si>
    <t>SubMaster Men</t>
  </si>
  <si>
    <t>Shay McQuiston</t>
  </si>
  <si>
    <t>Rylee Reeves</t>
  </si>
  <si>
    <r>
      <t xml:space="preserve">140kg/308 J20-23 Men </t>
    </r>
    <r>
      <rPr>
        <b/>
        <sz val="10"/>
        <color indexed="56"/>
        <rFont val="Arial"/>
        <family val="2"/>
      </rPr>
      <t xml:space="preserve">Classic </t>
    </r>
  </si>
  <si>
    <r>
      <t xml:space="preserve">90kg/198 Open Men </t>
    </r>
    <r>
      <rPr>
        <b/>
        <sz val="10"/>
        <color indexed="56"/>
        <rFont val="Arial"/>
        <family val="2"/>
      </rPr>
      <t>Multi Ply</t>
    </r>
  </si>
  <si>
    <t>Ryan Marble</t>
  </si>
  <si>
    <t>Mike Cannon</t>
  </si>
  <si>
    <r>
      <t xml:space="preserve">100kg/220 M40-44 Men </t>
    </r>
    <r>
      <rPr>
        <b/>
        <sz val="10"/>
        <color indexed="56"/>
        <rFont val="Arial"/>
        <family val="2"/>
      </rPr>
      <t>Raw</t>
    </r>
  </si>
  <si>
    <r>
      <t xml:space="preserve">100kg/220 M40-44 Men </t>
    </r>
    <r>
      <rPr>
        <b/>
        <sz val="10"/>
        <color indexed="56"/>
        <rFont val="Arial"/>
        <family val="2"/>
      </rPr>
      <t>Classic</t>
    </r>
  </si>
  <si>
    <t>Sean Olsen</t>
  </si>
  <si>
    <r>
      <t xml:space="preserve">60kg/132 Open Women </t>
    </r>
    <r>
      <rPr>
        <b/>
        <sz val="10"/>
        <color indexed="56"/>
        <rFont val="Arial"/>
        <family val="2"/>
      </rPr>
      <t xml:space="preserve">Classic </t>
    </r>
  </si>
  <si>
    <t>Anneke Cannon</t>
  </si>
  <si>
    <t>Craig Long</t>
  </si>
  <si>
    <t>Jason Worthen</t>
  </si>
  <si>
    <r>
      <t xml:space="preserve">125kg/275.5 M40-44 </t>
    </r>
    <r>
      <rPr>
        <b/>
        <sz val="10"/>
        <color indexed="56"/>
        <rFont val="Arial"/>
        <family val="2"/>
      </rPr>
      <t>Raw</t>
    </r>
  </si>
  <si>
    <r>
      <t xml:space="preserve">125kg/275 M40-44 Men </t>
    </r>
    <r>
      <rPr>
        <b/>
        <sz val="10"/>
        <color indexed="56"/>
        <rFont val="Arial"/>
        <family val="2"/>
      </rPr>
      <t>Raw</t>
    </r>
  </si>
  <si>
    <t>Scott Mecham</t>
  </si>
  <si>
    <r>
      <t xml:space="preserve">100kg/220 SubMaster Men </t>
    </r>
    <r>
      <rPr>
        <b/>
        <sz val="10"/>
        <color indexed="56"/>
        <rFont val="Arial"/>
        <family val="2"/>
      </rPr>
      <t>Classic</t>
    </r>
  </si>
  <si>
    <t>Tommy Winn</t>
  </si>
  <si>
    <r>
      <t xml:space="preserve">100kg/220 SubMaster Men </t>
    </r>
    <r>
      <rPr>
        <b/>
        <sz val="10"/>
        <color indexed="56"/>
        <rFont val="Arial"/>
        <family val="2"/>
      </rPr>
      <t>Raw</t>
    </r>
  </si>
  <si>
    <r>
      <t xml:space="preserve">100kg/220 SubMaster Men </t>
    </r>
    <r>
      <rPr>
        <b/>
        <sz val="10"/>
        <color indexed="56"/>
        <rFont val="Arial"/>
        <family val="2"/>
      </rPr>
      <t>Raw</t>
    </r>
  </si>
  <si>
    <t>Thomas Wilson</t>
  </si>
  <si>
    <r>
      <t xml:space="preserve">56.0kg/123 J20-23 Women </t>
    </r>
    <r>
      <rPr>
        <b/>
        <sz val="10"/>
        <color indexed="56"/>
        <rFont val="Arial"/>
        <family val="2"/>
      </rPr>
      <t xml:space="preserve">Raw </t>
    </r>
  </si>
  <si>
    <t>Allison West</t>
  </si>
  <si>
    <t>Junior Women</t>
  </si>
  <si>
    <t>Hillary Waldron</t>
  </si>
  <si>
    <r>
      <t xml:space="preserve">100kg/220 J20-23 Men </t>
    </r>
    <r>
      <rPr>
        <b/>
        <sz val="10"/>
        <color indexed="56"/>
        <rFont val="Arial"/>
        <family val="2"/>
      </rPr>
      <t>Raw</t>
    </r>
  </si>
  <si>
    <t>Taylor Griffiths</t>
  </si>
  <si>
    <r>
      <t xml:space="preserve">90kg/198 J18-19 Men </t>
    </r>
    <r>
      <rPr>
        <b/>
        <sz val="10"/>
        <color indexed="56"/>
        <rFont val="Arial"/>
        <family val="2"/>
      </rPr>
      <t>Classic</t>
    </r>
  </si>
  <si>
    <t>Cody Clawson</t>
  </si>
  <si>
    <r>
      <t xml:space="preserve">90kg/198 J18-19 Men </t>
    </r>
    <r>
      <rPr>
        <b/>
        <sz val="10"/>
        <color indexed="56"/>
        <rFont val="Arial"/>
        <family val="2"/>
      </rPr>
      <t>Raw</t>
    </r>
  </si>
  <si>
    <t>Josh Nalder</t>
  </si>
  <si>
    <r>
      <t xml:space="preserve">82.5kg/181 SubMaster Men </t>
    </r>
    <r>
      <rPr>
        <b/>
        <sz val="10"/>
        <color indexed="56"/>
        <rFont val="Arial"/>
        <family val="2"/>
      </rPr>
      <t>Raw</t>
    </r>
  </si>
  <si>
    <t>Jake Jensen</t>
  </si>
  <si>
    <t>Maurice Vandinter</t>
  </si>
  <si>
    <r>
      <t xml:space="preserve">90kg/198+ Open Women </t>
    </r>
    <r>
      <rPr>
        <b/>
        <sz val="10"/>
        <color indexed="56"/>
        <rFont val="Arial"/>
        <family val="2"/>
      </rPr>
      <t xml:space="preserve">Classic </t>
    </r>
  </si>
  <si>
    <r>
      <t xml:space="preserve">75kg/165 J20-23 Men </t>
    </r>
    <r>
      <rPr>
        <b/>
        <sz val="10"/>
        <color indexed="56"/>
        <rFont val="Arial"/>
        <family val="2"/>
      </rPr>
      <t>Raw</t>
    </r>
  </si>
  <si>
    <t>Kristen Wilson</t>
  </si>
  <si>
    <t>Joshua Seui</t>
  </si>
  <si>
    <t>Brian Packer</t>
  </si>
  <si>
    <r>
      <t xml:space="preserve">125kg/275 M40-44 Men </t>
    </r>
    <r>
      <rPr>
        <b/>
        <sz val="10"/>
        <color indexed="56"/>
        <rFont val="Arial"/>
        <family val="2"/>
      </rPr>
      <t>Classic</t>
    </r>
  </si>
  <si>
    <r>
      <t xml:space="preserve">125kg/275 Open Men </t>
    </r>
    <r>
      <rPr>
        <b/>
        <sz val="10"/>
        <color indexed="56"/>
        <rFont val="Arial"/>
        <family val="2"/>
      </rPr>
      <t>Classic</t>
    </r>
  </si>
  <si>
    <t>McKay Hackford</t>
  </si>
  <si>
    <r>
      <t xml:space="preserve">110kg/242 Open  Men </t>
    </r>
    <r>
      <rPr>
        <b/>
        <sz val="10"/>
        <color indexed="56"/>
        <rFont val="Arial"/>
        <family val="2"/>
      </rPr>
      <t>Single Ply</t>
    </r>
  </si>
  <si>
    <t>Open Women Classic Raw: Anneke Cannon</t>
  </si>
  <si>
    <t>Open Men Raw: Andrew Mower</t>
  </si>
  <si>
    <t>J20-23 Men Raw: Joshua Seui</t>
  </si>
  <si>
    <t>Open Men Classic Raw: Sean Olsen</t>
  </si>
  <si>
    <t>Open Men Multi Ply: Dana Walker</t>
  </si>
  <si>
    <t>Open Men Raw: Greg Griffith</t>
  </si>
  <si>
    <t>4th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</si>
</sst>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[$€-2]\ #,##0.00_);[Red]\([$€-2]\ #,##0.00\)"/>
    <numFmt numFmtId="171" formatCode="0.00;[Red]0.00"/>
    <numFmt numFmtId="172" formatCode="#,##0_);[Red]\-#,##0"/>
    <numFmt numFmtId="173" formatCode="#,##0.00_);[Red]\-#,##0.0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0" fillId="0" borderId="16" xfId="0" applyNumberFormat="1" applyBorder="1" applyAlignment="1">
      <alignment horizontal="left"/>
    </xf>
    <xf numFmtId="167" fontId="0" fillId="0" borderId="16" xfId="0" applyNumberFormat="1" applyBorder="1" applyAlignment="1">
      <alignment/>
    </xf>
    <xf numFmtId="2" fontId="1" fillId="34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0" fillId="34" borderId="16" xfId="0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167" fontId="1" fillId="0" borderId="16" xfId="0" applyNumberFormat="1" applyFont="1" applyBorder="1" applyAlignment="1">
      <alignment horizontal="left"/>
    </xf>
    <xf numFmtId="168" fontId="1" fillId="0" borderId="16" xfId="0" applyNumberFormat="1" applyFont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right"/>
    </xf>
    <xf numFmtId="2" fontId="11" fillId="34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67" fontId="1" fillId="0" borderId="16" xfId="0" applyNumberFormat="1" applyFont="1" applyFill="1" applyBorder="1" applyAlignment="1">
      <alignment horizontal="left"/>
    </xf>
    <xf numFmtId="0" fontId="7" fillId="0" borderId="16" xfId="0" applyFont="1" applyBorder="1" applyAlignment="1">
      <alignment/>
    </xf>
    <xf numFmtId="2" fontId="1" fillId="34" borderId="16" xfId="0" applyNumberFormat="1" applyFont="1" applyFill="1" applyBorder="1" applyAlignment="1">
      <alignment horizontal="center" wrapText="1"/>
    </xf>
    <xf numFmtId="2" fontId="0" fillId="34" borderId="16" xfId="0" applyNumberFormat="1" applyFont="1" applyFill="1" applyBorder="1" applyAlignment="1">
      <alignment horizontal="center"/>
    </xf>
    <xf numFmtId="168" fontId="1" fillId="0" borderId="16" xfId="0" applyNumberFormat="1" applyFont="1" applyBorder="1" applyAlignment="1">
      <alignment horizontal="center" wrapText="1"/>
    </xf>
    <xf numFmtId="2" fontId="1" fillId="35" borderId="16" xfId="0" applyNumberFormat="1" applyFont="1" applyFill="1" applyBorder="1" applyAlignment="1">
      <alignment horizontal="center" wrapText="1"/>
    </xf>
    <xf numFmtId="2" fontId="0" fillId="35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3" fontId="1" fillId="0" borderId="16" xfId="0" applyNumberFormat="1" applyFont="1" applyFill="1" applyBorder="1" applyAlignment="1">
      <alignment horizontal="right"/>
    </xf>
    <xf numFmtId="173" fontId="1" fillId="35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center"/>
      <protection locked="0"/>
    </xf>
    <xf numFmtId="168" fontId="1" fillId="36" borderId="16" xfId="0" applyNumberFormat="1" applyFont="1" applyFill="1" applyBorder="1" applyAlignment="1">
      <alignment horizontal="right"/>
    </xf>
    <xf numFmtId="0" fontId="7" fillId="36" borderId="16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/>
    </xf>
    <xf numFmtId="173" fontId="1" fillId="37" borderId="16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67" fontId="1" fillId="0" borderId="15" xfId="0" applyNumberFormat="1" applyFont="1" applyFill="1" applyBorder="1" applyAlignment="1">
      <alignment horizontal="left"/>
    </xf>
    <xf numFmtId="168" fontId="1" fillId="0" borderId="15" xfId="0" applyNumberFormat="1" applyFont="1" applyBorder="1" applyAlignment="1">
      <alignment horizontal="left"/>
    </xf>
    <xf numFmtId="173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168" fontId="1" fillId="36" borderId="15" xfId="0" applyNumberFormat="1" applyFont="1" applyFill="1" applyBorder="1" applyAlignment="1">
      <alignment horizontal="right"/>
    </xf>
    <xf numFmtId="2" fontId="11" fillId="34" borderId="15" xfId="0" applyNumberFormat="1" applyFont="1" applyFill="1" applyBorder="1" applyAlignment="1">
      <alignment horizontal="center"/>
    </xf>
    <xf numFmtId="173" fontId="1" fillId="35" borderId="15" xfId="0" applyNumberFormat="1" applyFont="1" applyFill="1" applyBorder="1" applyAlignment="1">
      <alignment horizontal="right"/>
    </xf>
    <xf numFmtId="2" fontId="1" fillId="34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173" fontId="1" fillId="37" borderId="15" xfId="0" applyNumberFormat="1" applyFont="1" applyFill="1" applyBorder="1" applyAlignment="1">
      <alignment horizontal="right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left"/>
    </xf>
    <xf numFmtId="0" fontId="51" fillId="0" borderId="16" xfId="0" applyFont="1" applyFill="1" applyBorder="1" applyAlignment="1">
      <alignment/>
    </xf>
    <xf numFmtId="0" fontId="52" fillId="0" borderId="16" xfId="0" applyFont="1" applyBorder="1" applyAlignment="1">
      <alignment/>
    </xf>
    <xf numFmtId="2" fontId="1" fillId="0" borderId="14" xfId="0" applyNumberFormat="1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38" borderId="14" xfId="0" applyFont="1" applyFill="1" applyBorder="1" applyAlignment="1">
      <alignment horizontal="left"/>
    </xf>
    <xf numFmtId="0" fontId="13" fillId="38" borderId="15" xfId="0" applyFont="1" applyFill="1" applyBorder="1" applyAlignment="1">
      <alignment horizontal="left"/>
    </xf>
    <xf numFmtId="0" fontId="13" fillId="38" borderId="17" xfId="0" applyFont="1" applyFill="1" applyBorder="1" applyAlignment="1">
      <alignment horizontal="left"/>
    </xf>
    <xf numFmtId="0" fontId="13" fillId="38" borderId="14" xfId="0" applyFont="1" applyFill="1" applyBorder="1" applyAlignment="1">
      <alignment horizontal="left"/>
    </xf>
    <xf numFmtId="0" fontId="13" fillId="38" borderId="15" xfId="0" applyFont="1" applyFill="1" applyBorder="1" applyAlignment="1">
      <alignment horizontal="left"/>
    </xf>
    <xf numFmtId="0" fontId="13" fillId="38" borderId="17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3" fillId="36" borderId="16" xfId="0" applyFont="1" applyFill="1" applyBorder="1" applyAlignment="1">
      <alignment horizontal="left"/>
    </xf>
    <xf numFmtId="168" fontId="51" fillId="0" borderId="16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3" fillId="38" borderId="14" xfId="0" applyFont="1" applyFill="1" applyBorder="1" applyAlignment="1">
      <alignment horizontal="left"/>
    </xf>
    <xf numFmtId="0" fontId="13" fillId="38" borderId="15" xfId="0" applyFont="1" applyFill="1" applyBorder="1" applyAlignment="1">
      <alignment horizontal="left"/>
    </xf>
    <xf numFmtId="0" fontId="13" fillId="38" borderId="17" xfId="0" applyFont="1" applyFill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2" fontId="1" fillId="0" borderId="14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a\Downloads\IPL%20FitCon%20Results%20Day1%20-%20WOMEN%20-%2029Apr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 Sheet"/>
      <sheetName val="TABLES"/>
      <sheetName val="LOADING CHART"/>
    </sheetNames>
    <sheetDataSet>
      <sheetData sheetId="1">
        <row r="1">
          <cell r="A1" t="str">
            <v>McColluch</v>
          </cell>
          <cell r="B1" t="str">
            <v>Numbers</v>
          </cell>
        </row>
        <row r="2">
          <cell r="A2">
            <v>9</v>
          </cell>
          <cell r="B2">
            <v>1</v>
          </cell>
        </row>
        <row r="3">
          <cell r="A3">
            <v>10</v>
          </cell>
          <cell r="B3">
            <v>1</v>
          </cell>
        </row>
        <row r="4">
          <cell r="A4">
            <v>11</v>
          </cell>
          <cell r="B4">
            <v>1</v>
          </cell>
        </row>
        <row r="5">
          <cell r="A5">
            <v>12</v>
          </cell>
          <cell r="B5">
            <v>1</v>
          </cell>
        </row>
        <row r="6">
          <cell r="A6">
            <v>13</v>
          </cell>
          <cell r="B6">
            <v>1.28</v>
          </cell>
        </row>
        <row r="7">
          <cell r="A7">
            <v>14</v>
          </cell>
          <cell r="B7">
            <v>1.23</v>
          </cell>
        </row>
        <row r="8">
          <cell r="A8">
            <v>15</v>
          </cell>
          <cell r="B8">
            <v>1.18</v>
          </cell>
        </row>
        <row r="9">
          <cell r="A9">
            <v>16</v>
          </cell>
          <cell r="B9">
            <v>1.13</v>
          </cell>
        </row>
        <row r="10">
          <cell r="A10">
            <v>17</v>
          </cell>
          <cell r="B10">
            <v>1.08</v>
          </cell>
        </row>
        <row r="11">
          <cell r="A11">
            <v>18</v>
          </cell>
          <cell r="B11">
            <v>1.06</v>
          </cell>
        </row>
        <row r="12">
          <cell r="A12">
            <v>19</v>
          </cell>
          <cell r="B12">
            <v>1.04</v>
          </cell>
        </row>
        <row r="13">
          <cell r="A13">
            <v>20</v>
          </cell>
          <cell r="B13">
            <v>1.03</v>
          </cell>
        </row>
        <row r="14">
          <cell r="A14">
            <v>21</v>
          </cell>
          <cell r="B14">
            <v>1.02</v>
          </cell>
        </row>
        <row r="15">
          <cell r="A15">
            <v>22</v>
          </cell>
          <cell r="B15">
            <v>1.01</v>
          </cell>
        </row>
        <row r="16">
          <cell r="A16">
            <v>23</v>
          </cell>
          <cell r="B16">
            <v>1</v>
          </cell>
        </row>
        <row r="17">
          <cell r="A17">
            <v>24</v>
          </cell>
          <cell r="B17">
            <v>1</v>
          </cell>
        </row>
        <row r="18">
          <cell r="A18">
            <v>25</v>
          </cell>
          <cell r="B18">
            <v>1</v>
          </cell>
        </row>
        <row r="19">
          <cell r="A19">
            <v>26</v>
          </cell>
          <cell r="B19">
            <v>1</v>
          </cell>
        </row>
        <row r="20">
          <cell r="A20">
            <v>27</v>
          </cell>
          <cell r="B20">
            <v>1</v>
          </cell>
        </row>
        <row r="21">
          <cell r="A21">
            <v>28</v>
          </cell>
          <cell r="B21">
            <v>1</v>
          </cell>
        </row>
        <row r="22">
          <cell r="A22">
            <v>29</v>
          </cell>
          <cell r="B22">
            <v>1</v>
          </cell>
        </row>
        <row r="23">
          <cell r="A23">
            <v>30</v>
          </cell>
          <cell r="B23">
            <v>1</v>
          </cell>
        </row>
        <row r="24">
          <cell r="A24">
            <v>31</v>
          </cell>
          <cell r="B24">
            <v>1</v>
          </cell>
        </row>
        <row r="25">
          <cell r="A25">
            <v>32</v>
          </cell>
          <cell r="B25">
            <v>1</v>
          </cell>
        </row>
        <row r="26">
          <cell r="A26">
            <v>33</v>
          </cell>
          <cell r="B26">
            <v>1</v>
          </cell>
        </row>
        <row r="27">
          <cell r="A27">
            <v>34</v>
          </cell>
          <cell r="B27">
            <v>1</v>
          </cell>
        </row>
        <row r="28">
          <cell r="A28">
            <v>35</v>
          </cell>
          <cell r="B28">
            <v>1.01</v>
          </cell>
        </row>
        <row r="29">
          <cell r="A29">
            <v>36</v>
          </cell>
          <cell r="B29">
            <v>1.02</v>
          </cell>
        </row>
        <row r="30">
          <cell r="A30">
            <v>37</v>
          </cell>
          <cell r="B30">
            <v>1.03</v>
          </cell>
        </row>
        <row r="31">
          <cell r="A31">
            <v>38</v>
          </cell>
          <cell r="B31">
            <v>1.04</v>
          </cell>
        </row>
        <row r="32">
          <cell r="A32">
            <v>39</v>
          </cell>
          <cell r="B32">
            <v>1.05</v>
          </cell>
        </row>
        <row r="33">
          <cell r="A33">
            <v>40</v>
          </cell>
          <cell r="B33">
            <v>1</v>
          </cell>
        </row>
        <row r="34">
          <cell r="A34">
            <v>41</v>
          </cell>
          <cell r="B34">
            <v>1.01</v>
          </cell>
        </row>
        <row r="35">
          <cell r="A35">
            <v>42</v>
          </cell>
          <cell r="B35">
            <v>1.02</v>
          </cell>
        </row>
        <row r="36">
          <cell r="A36">
            <v>43</v>
          </cell>
          <cell r="B36">
            <v>1.031</v>
          </cell>
        </row>
        <row r="37">
          <cell r="A37">
            <v>44</v>
          </cell>
          <cell r="B37">
            <v>1.043</v>
          </cell>
        </row>
        <row r="38">
          <cell r="A38">
            <v>45</v>
          </cell>
          <cell r="B38">
            <v>1.055</v>
          </cell>
        </row>
        <row r="39">
          <cell r="A39">
            <v>46</v>
          </cell>
          <cell r="B39">
            <v>1.068</v>
          </cell>
        </row>
        <row r="40">
          <cell r="A40">
            <v>47</v>
          </cell>
          <cell r="B40">
            <v>1.082</v>
          </cell>
        </row>
        <row r="41">
          <cell r="A41">
            <v>48</v>
          </cell>
          <cell r="B41">
            <v>1.097</v>
          </cell>
        </row>
        <row r="42">
          <cell r="A42">
            <v>49</v>
          </cell>
          <cell r="B42">
            <v>1.113</v>
          </cell>
        </row>
        <row r="43">
          <cell r="A43">
            <v>50</v>
          </cell>
          <cell r="B43">
            <v>1.13</v>
          </cell>
        </row>
        <row r="44">
          <cell r="A44">
            <v>51</v>
          </cell>
          <cell r="B44">
            <v>1.147</v>
          </cell>
        </row>
        <row r="45">
          <cell r="A45">
            <v>52</v>
          </cell>
          <cell r="B45">
            <v>1.165</v>
          </cell>
        </row>
        <row r="46">
          <cell r="A46">
            <v>53</v>
          </cell>
          <cell r="B46">
            <v>1.184</v>
          </cell>
        </row>
        <row r="47">
          <cell r="A47">
            <v>54</v>
          </cell>
          <cell r="B47">
            <v>1.204</v>
          </cell>
        </row>
        <row r="48">
          <cell r="A48">
            <v>55</v>
          </cell>
          <cell r="B48">
            <v>1.225</v>
          </cell>
        </row>
        <row r="49">
          <cell r="A49">
            <v>56</v>
          </cell>
          <cell r="B49">
            <v>1.246</v>
          </cell>
        </row>
        <row r="50">
          <cell r="A50">
            <v>57</v>
          </cell>
          <cell r="B50">
            <v>1.268</v>
          </cell>
        </row>
        <row r="51">
          <cell r="A51">
            <v>58</v>
          </cell>
          <cell r="B51">
            <v>1.291</v>
          </cell>
        </row>
        <row r="52">
          <cell r="A52">
            <v>59</v>
          </cell>
          <cell r="B52">
            <v>1.315</v>
          </cell>
        </row>
        <row r="53">
          <cell r="A53">
            <v>60</v>
          </cell>
          <cell r="B53">
            <v>1.34</v>
          </cell>
        </row>
        <row r="54">
          <cell r="A54">
            <v>61</v>
          </cell>
          <cell r="B54">
            <v>1.366</v>
          </cell>
        </row>
        <row r="55">
          <cell r="A55">
            <v>62</v>
          </cell>
          <cell r="B55">
            <v>1.393</v>
          </cell>
        </row>
        <row r="56">
          <cell r="A56">
            <v>63</v>
          </cell>
          <cell r="B56">
            <v>1.421</v>
          </cell>
        </row>
        <row r="57">
          <cell r="A57">
            <v>64</v>
          </cell>
          <cell r="B57">
            <v>1.45</v>
          </cell>
        </row>
        <row r="58">
          <cell r="A58">
            <v>65</v>
          </cell>
          <cell r="B58">
            <v>1.48</v>
          </cell>
        </row>
        <row r="59">
          <cell r="A59">
            <v>66</v>
          </cell>
          <cell r="B59">
            <v>1.511</v>
          </cell>
        </row>
        <row r="60">
          <cell r="A60">
            <v>67</v>
          </cell>
          <cell r="B60">
            <v>1.543</v>
          </cell>
        </row>
        <row r="61">
          <cell r="A61">
            <v>68</v>
          </cell>
          <cell r="B61">
            <v>1.576</v>
          </cell>
        </row>
        <row r="62">
          <cell r="A62">
            <v>69</v>
          </cell>
          <cell r="B62">
            <v>1.61</v>
          </cell>
        </row>
        <row r="63">
          <cell r="A63">
            <v>70</v>
          </cell>
          <cell r="B63">
            <v>1.645</v>
          </cell>
        </row>
        <row r="64">
          <cell r="A64">
            <v>71</v>
          </cell>
          <cell r="B64">
            <v>1.681</v>
          </cell>
        </row>
        <row r="65">
          <cell r="A65">
            <v>72</v>
          </cell>
          <cell r="B65">
            <v>1.718</v>
          </cell>
        </row>
        <row r="66">
          <cell r="A66">
            <v>73</v>
          </cell>
          <cell r="B66">
            <v>1.756</v>
          </cell>
        </row>
        <row r="67">
          <cell r="A67">
            <v>74</v>
          </cell>
          <cell r="B67">
            <v>1.795</v>
          </cell>
        </row>
        <row r="68">
          <cell r="A68">
            <v>75</v>
          </cell>
          <cell r="B68">
            <v>1.835</v>
          </cell>
        </row>
        <row r="69">
          <cell r="A69">
            <v>76</v>
          </cell>
          <cell r="B69">
            <v>1.876</v>
          </cell>
        </row>
        <row r="70">
          <cell r="A70">
            <v>77</v>
          </cell>
          <cell r="B70">
            <v>1.918</v>
          </cell>
        </row>
        <row r="71">
          <cell r="A71">
            <v>78</v>
          </cell>
          <cell r="B71">
            <v>1.961</v>
          </cell>
        </row>
        <row r="72">
          <cell r="A72">
            <v>79</v>
          </cell>
          <cell r="B72">
            <v>2.005</v>
          </cell>
        </row>
        <row r="73">
          <cell r="A73">
            <v>80</v>
          </cell>
          <cell r="B73">
            <v>2.05</v>
          </cell>
        </row>
        <row r="74">
          <cell r="A74">
            <v>81</v>
          </cell>
          <cell r="B74">
            <v>2.0949999999999998</v>
          </cell>
        </row>
        <row r="75">
          <cell r="A75">
            <v>82</v>
          </cell>
          <cell r="B75">
            <v>2.1409999999999996</v>
          </cell>
        </row>
        <row r="76">
          <cell r="A76">
            <v>83</v>
          </cell>
          <cell r="B76">
            <v>2.1879999999999997</v>
          </cell>
        </row>
        <row r="77">
          <cell r="A77">
            <v>84</v>
          </cell>
          <cell r="B77">
            <v>2.2359999999999998</v>
          </cell>
        </row>
        <row r="78">
          <cell r="A78">
            <v>85</v>
          </cell>
          <cell r="B78">
            <v>2.2849999999999997</v>
          </cell>
        </row>
        <row r="79">
          <cell r="A79">
            <v>86</v>
          </cell>
          <cell r="B79">
            <v>2.3349999999999995</v>
          </cell>
        </row>
        <row r="80">
          <cell r="A80">
            <v>87</v>
          </cell>
          <cell r="B80">
            <v>2.3859999999999992</v>
          </cell>
        </row>
        <row r="81">
          <cell r="A81">
            <v>88</v>
          </cell>
          <cell r="B81">
            <v>2.4379999999999993</v>
          </cell>
        </row>
        <row r="82">
          <cell r="A82">
            <v>89</v>
          </cell>
          <cell r="B82">
            <v>2.490999999999999</v>
          </cell>
        </row>
        <row r="83">
          <cell r="A83">
            <v>90</v>
          </cell>
          <cell r="B83">
            <v>2.544999999999999</v>
          </cell>
        </row>
        <row r="84">
          <cell r="A84">
            <v>91</v>
          </cell>
          <cell r="B84">
            <v>2.5999999999999988</v>
          </cell>
        </row>
        <row r="85">
          <cell r="A85">
            <v>92</v>
          </cell>
          <cell r="B85">
            <v>2.655999999999999</v>
          </cell>
        </row>
        <row r="86">
          <cell r="A86">
            <v>93</v>
          </cell>
          <cell r="B86">
            <v>2.7129999999999987</v>
          </cell>
        </row>
        <row r="87">
          <cell r="A87">
            <v>94</v>
          </cell>
          <cell r="B87">
            <v>2.7709999999999986</v>
          </cell>
        </row>
        <row r="88">
          <cell r="A88">
            <v>95</v>
          </cell>
          <cell r="B88">
            <v>2.8299999999999983</v>
          </cell>
        </row>
        <row r="89">
          <cell r="A89">
            <v>96</v>
          </cell>
          <cell r="B89">
            <v>2.8899999999999983</v>
          </cell>
        </row>
        <row r="90">
          <cell r="A90">
            <v>97</v>
          </cell>
          <cell r="B90">
            <v>2.9509999999999983</v>
          </cell>
        </row>
        <row r="91">
          <cell r="A91">
            <v>98</v>
          </cell>
          <cell r="B91">
            <v>3.012999999999998</v>
          </cell>
        </row>
        <row r="92">
          <cell r="A92">
            <v>99</v>
          </cell>
          <cell r="B92">
            <v>3.075999999999998</v>
          </cell>
        </row>
        <row r="93">
          <cell r="A93">
            <v>100</v>
          </cell>
          <cell r="B93">
            <v>3.139999999999998</v>
          </cell>
        </row>
        <row r="235">
          <cell r="B235" t="str">
            <v>Gregory Hayes</v>
          </cell>
        </row>
        <row r="431">
          <cell r="B431" t="str">
            <v>Mike Womack</v>
          </cell>
        </row>
        <row r="472">
          <cell r="B472" t="str">
            <v>Jim Merlino</v>
          </cell>
        </row>
        <row r="541">
          <cell r="B541" t="str">
            <v>110kg Master Men 75+</v>
          </cell>
        </row>
        <row r="542">
          <cell r="B542" t="str">
            <v>Herb Strange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357"/>
  <sheetViews>
    <sheetView showZeros="0" tabSelected="1" workbookViewId="0" topLeftCell="A1">
      <selection activeCell="AM57" sqref="AM56:AM57"/>
    </sheetView>
  </sheetViews>
  <sheetFormatPr defaultColWidth="9.140625" defaultRowHeight="12.75"/>
  <cols>
    <col min="1" max="1" width="4.00390625" style="19" customWidth="1"/>
    <col min="2" max="2" width="31.28125" style="19" customWidth="1"/>
    <col min="3" max="3" width="18.140625" style="18" customWidth="1"/>
    <col min="4" max="4" width="5.140625" style="19" customWidth="1"/>
    <col min="5" max="5" width="6.7109375" style="19" customWidth="1"/>
    <col min="6" max="6" width="7.28125" style="20" customWidth="1"/>
    <col min="7" max="7" width="5.00390625" style="21" customWidth="1"/>
    <col min="8" max="8" width="9.00390625" style="27" customWidth="1"/>
    <col min="9" max="9" width="6.7109375" style="26" customWidth="1"/>
    <col min="10" max="10" width="9.8515625" style="29" hidden="1" customWidth="1"/>
    <col min="11" max="11" width="8.7109375" style="29" hidden="1" customWidth="1"/>
    <col min="12" max="12" width="7.421875" style="29" customWidth="1"/>
    <col min="13" max="13" width="8.8515625" style="29" hidden="1" customWidth="1"/>
    <col min="14" max="14" width="15.57421875" style="29" hidden="1" customWidth="1"/>
    <col min="15" max="15" width="7.421875" style="52" customWidth="1"/>
    <col min="16" max="16" width="9.421875" style="52" hidden="1" customWidth="1"/>
    <col min="17" max="17" width="11.00390625" style="52" hidden="1" customWidth="1"/>
    <col min="18" max="18" width="8.7109375" style="52" hidden="1" customWidth="1"/>
    <col min="19" max="19" width="8.57421875" style="52" hidden="1" customWidth="1"/>
    <col min="20" max="20" width="8.140625" style="52" customWidth="1"/>
    <col min="21" max="21" width="0" style="29" hidden="1" customWidth="1"/>
    <col min="22" max="22" width="7.421875" style="29" customWidth="1"/>
    <col min="23" max="23" width="8.7109375" style="19" customWidth="1"/>
    <col min="24" max="24" width="9.421875" style="32" hidden="1" customWidth="1"/>
    <col min="25" max="25" width="0" style="32" hidden="1" customWidth="1"/>
    <col min="26" max="26" width="14.140625" style="32" hidden="1" customWidth="1"/>
    <col min="27" max="27" width="7.7109375" style="49" customWidth="1"/>
    <col min="28" max="31" width="0" style="46" hidden="1" customWidth="1"/>
    <col min="32" max="32" width="7.7109375" style="49" customWidth="1"/>
    <col min="33" max="35" width="0" style="46" hidden="1" customWidth="1"/>
    <col min="36" max="36" width="8.421875" style="49" customWidth="1"/>
    <col min="37" max="37" width="8.7109375" style="46" customWidth="1"/>
    <col min="38" max="38" width="20.421875" style="82" customWidth="1"/>
    <col min="39" max="16384" width="9.140625" style="18" customWidth="1"/>
  </cols>
  <sheetData>
    <row r="1" spans="1:38" s="22" customFormat="1" ht="40.5" customHeight="1">
      <c r="A1" s="23"/>
      <c r="B1" s="23" t="s">
        <v>0</v>
      </c>
      <c r="C1" s="23" t="s">
        <v>17</v>
      </c>
      <c r="D1" s="23" t="s">
        <v>49</v>
      </c>
      <c r="E1" s="24" t="s">
        <v>18</v>
      </c>
      <c r="F1" s="17" t="s">
        <v>53</v>
      </c>
      <c r="G1" s="23" t="s">
        <v>2</v>
      </c>
      <c r="H1" s="25" t="s">
        <v>52</v>
      </c>
      <c r="I1" s="25" t="s">
        <v>1</v>
      </c>
      <c r="J1" s="30" t="s">
        <v>14</v>
      </c>
      <c r="K1" s="30" t="s">
        <v>15</v>
      </c>
      <c r="L1" s="17" t="s">
        <v>33</v>
      </c>
      <c r="M1" s="16" t="s">
        <v>3</v>
      </c>
      <c r="N1" s="16" t="s">
        <v>36</v>
      </c>
      <c r="O1" s="50" t="s">
        <v>34</v>
      </c>
      <c r="P1" s="51" t="s">
        <v>29</v>
      </c>
      <c r="Q1" s="38" t="s">
        <v>30</v>
      </c>
      <c r="R1" s="51" t="s">
        <v>4</v>
      </c>
      <c r="S1" s="51" t="s">
        <v>5</v>
      </c>
      <c r="T1" s="50" t="s">
        <v>47</v>
      </c>
      <c r="U1" s="16" t="s">
        <v>31</v>
      </c>
      <c r="V1" s="17" t="s">
        <v>35</v>
      </c>
      <c r="W1" s="47" t="s">
        <v>32</v>
      </c>
      <c r="X1" s="28" t="s">
        <v>19</v>
      </c>
      <c r="Y1" s="28" t="s">
        <v>20</v>
      </c>
      <c r="Z1" s="28" t="s">
        <v>21</v>
      </c>
      <c r="AA1" s="48" t="s">
        <v>43</v>
      </c>
      <c r="AB1" s="28" t="s">
        <v>22</v>
      </c>
      <c r="AC1" s="28" t="s">
        <v>23</v>
      </c>
      <c r="AD1" s="28" t="s">
        <v>24</v>
      </c>
      <c r="AE1" s="45" t="s">
        <v>25</v>
      </c>
      <c r="AF1" s="48" t="s">
        <v>44</v>
      </c>
      <c r="AG1" s="28" t="s">
        <v>26</v>
      </c>
      <c r="AH1" s="28" t="s">
        <v>27</v>
      </c>
      <c r="AI1" s="28" t="s">
        <v>28</v>
      </c>
      <c r="AJ1" s="48" t="s">
        <v>45</v>
      </c>
      <c r="AK1" s="45" t="s">
        <v>46</v>
      </c>
      <c r="AL1" s="79"/>
    </row>
    <row r="2" spans="1:38" s="34" customFormat="1" ht="15.75">
      <c r="A2" s="23"/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/>
      <c r="AL2" s="80"/>
    </row>
    <row r="3" spans="1:38" s="22" customFormat="1" ht="16.5" customHeight="1">
      <c r="A3" s="44"/>
      <c r="B3" s="54" t="s">
        <v>54</v>
      </c>
      <c r="C3" s="53"/>
      <c r="D3" s="54"/>
      <c r="E3" s="53"/>
      <c r="F3" s="53"/>
      <c r="G3" s="53"/>
      <c r="H3" s="53"/>
      <c r="I3" s="53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33"/>
      <c r="W3" s="97"/>
      <c r="X3" s="53"/>
      <c r="Y3" s="53"/>
      <c r="Z3" s="53"/>
      <c r="AA3" s="59"/>
      <c r="AB3" s="39"/>
      <c r="AC3" s="39"/>
      <c r="AD3" s="39"/>
      <c r="AE3" s="39"/>
      <c r="AF3" s="59"/>
      <c r="AG3" s="39"/>
      <c r="AH3" s="39"/>
      <c r="AI3" s="39"/>
      <c r="AJ3" s="59"/>
      <c r="AK3" s="28"/>
      <c r="AL3" s="79"/>
    </row>
    <row r="4" spans="1:38" s="22" customFormat="1" ht="16.5" customHeight="1">
      <c r="A4" s="54"/>
      <c r="B4" s="31" t="s">
        <v>99</v>
      </c>
      <c r="C4" s="53"/>
      <c r="D4" s="54"/>
      <c r="E4" s="53"/>
      <c r="F4" s="53"/>
      <c r="G4" s="53"/>
      <c r="H4" s="53"/>
      <c r="I4" s="5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33"/>
      <c r="W4" s="97"/>
      <c r="X4" s="53"/>
      <c r="Y4" s="53"/>
      <c r="Z4" s="53"/>
      <c r="AA4" s="59"/>
      <c r="AB4" s="39"/>
      <c r="AC4" s="39"/>
      <c r="AD4" s="39"/>
      <c r="AE4" s="39"/>
      <c r="AF4" s="59"/>
      <c r="AG4" s="39"/>
      <c r="AH4" s="39"/>
      <c r="AI4" s="39"/>
      <c r="AJ4" s="59"/>
      <c r="AK4" s="28"/>
      <c r="AL4" s="79"/>
    </row>
    <row r="5" spans="1:38" s="22" customFormat="1" ht="16.5" customHeight="1">
      <c r="A5" s="56">
        <v>1</v>
      </c>
      <c r="B5" s="60" t="s">
        <v>151</v>
      </c>
      <c r="C5" s="22" t="s">
        <v>146</v>
      </c>
      <c r="D5" s="23" t="s">
        <v>114</v>
      </c>
      <c r="E5" s="23">
        <v>52</v>
      </c>
      <c r="F5" s="30">
        <v>50.6</v>
      </c>
      <c r="G5" s="34">
        <v>31</v>
      </c>
      <c r="H5" s="35">
        <f>500/(594.31747775582+(-27.23842536447*F5)+(0.82112226871*POWER(F5,2))+(-0.00930733913*POWER(F5,3))+(0.00004731582*POWER(F5,4))+(-0.00000009054*POWER(F5,5)))</f>
        <v>1.2730410599462927</v>
      </c>
      <c r="I5" s="36">
        <f>IF(OR(C5="open men",C5="open women",C5="submaster Men",C5="submaster Women"),1,LOOKUP(G5,'[1]TABLES'!A:A,'[1]TABLES'!B:B))</f>
        <v>1</v>
      </c>
      <c r="J5" s="58"/>
      <c r="K5" s="58"/>
      <c r="L5" s="58">
        <v>92.5</v>
      </c>
      <c r="M5" s="58"/>
      <c r="N5" s="58"/>
      <c r="O5" s="58">
        <v>50</v>
      </c>
      <c r="P5" s="58"/>
      <c r="Q5" s="58"/>
      <c r="R5" s="58"/>
      <c r="S5" s="58"/>
      <c r="T5" s="58">
        <v>112.5</v>
      </c>
      <c r="U5" s="58"/>
      <c r="V5" s="33">
        <f>IF(OR(L5&lt;0,O5&lt;0,T5&lt;0),"DQ",(MAX(J5:L5)+MAX(M5:O5)+MAX(R5:T5)))</f>
        <v>255</v>
      </c>
      <c r="W5" s="61">
        <f>V5*H5*I5</f>
        <v>324.6254702863046</v>
      </c>
      <c r="X5" s="39">
        <f>SUM(J5*2.2046)</f>
        <v>0</v>
      </c>
      <c r="Y5" s="39">
        <f>SUM(K5*2.2046)</f>
        <v>0</v>
      </c>
      <c r="Z5" s="39">
        <f>SUM(L5*2.2046)</f>
        <v>203.9255</v>
      </c>
      <c r="AA5" s="59">
        <f>Z5</f>
        <v>203.9255</v>
      </c>
      <c r="AB5" s="39">
        <f>SUM(M5*2.2046)</f>
        <v>0</v>
      </c>
      <c r="AC5" s="39">
        <f>SUM(N5*2.2046)</f>
        <v>0</v>
      </c>
      <c r="AD5" s="39">
        <f>SUM(O5*2.2046)</f>
        <v>110.23</v>
      </c>
      <c r="AE5" s="39">
        <f>MAX(X5:Z5)+MAX(AB5:AD5)</f>
        <v>314.1555</v>
      </c>
      <c r="AF5" s="59">
        <f>AD5</f>
        <v>110.23</v>
      </c>
      <c r="AG5" s="39">
        <f>SUM(R5*2.2046)</f>
        <v>0</v>
      </c>
      <c r="AH5" s="39">
        <f>SUM(S5*2.2046)</f>
        <v>0</v>
      </c>
      <c r="AI5" s="39">
        <f>SUM(T5*2.2046)</f>
        <v>248.0175</v>
      </c>
      <c r="AJ5" s="59">
        <f>AI5</f>
        <v>248.0175</v>
      </c>
      <c r="AK5" s="28">
        <f>IF(OR(Z5&lt;0,AD5&lt;0,AI5&lt;0),"DQ",MAX(X5:Z5)+MAX(AB5:AD5)+MAX(AG5:AI5))</f>
        <v>562.173</v>
      </c>
      <c r="AL5" s="79"/>
    </row>
    <row r="6" spans="1:38" s="22" customFormat="1" ht="16.5" customHeight="1">
      <c r="A6" s="56"/>
      <c r="B6" s="60"/>
      <c r="D6" s="23"/>
      <c r="E6" s="23"/>
      <c r="F6" s="30"/>
      <c r="G6" s="34"/>
      <c r="H6" s="35"/>
      <c r="I6" s="36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3"/>
      <c r="W6" s="61"/>
      <c r="X6" s="39"/>
      <c r="Y6" s="39"/>
      <c r="Z6" s="39"/>
      <c r="AA6" s="59"/>
      <c r="AB6" s="39"/>
      <c r="AC6" s="39"/>
      <c r="AD6" s="39"/>
      <c r="AE6" s="39"/>
      <c r="AF6" s="59"/>
      <c r="AG6" s="39"/>
      <c r="AH6" s="39"/>
      <c r="AI6" s="39"/>
      <c r="AJ6" s="59"/>
      <c r="AK6" s="28"/>
      <c r="AL6" s="79"/>
    </row>
    <row r="7" spans="1:38" s="22" customFormat="1" ht="16.5" customHeight="1">
      <c r="A7" s="56"/>
      <c r="B7" s="31" t="s">
        <v>176</v>
      </c>
      <c r="C7" s="53"/>
      <c r="D7" s="54"/>
      <c r="E7" s="53"/>
      <c r="F7" s="53"/>
      <c r="G7" s="53"/>
      <c r="H7" s="53"/>
      <c r="I7" s="5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33"/>
      <c r="W7" s="97"/>
      <c r="X7" s="53"/>
      <c r="Y7" s="53"/>
      <c r="Z7" s="53"/>
      <c r="AA7" s="59"/>
      <c r="AB7" s="39"/>
      <c r="AC7" s="39"/>
      <c r="AD7" s="39"/>
      <c r="AE7" s="39"/>
      <c r="AF7" s="59"/>
      <c r="AG7" s="39"/>
      <c r="AH7" s="39"/>
      <c r="AI7" s="39"/>
      <c r="AJ7" s="59"/>
      <c r="AK7" s="28"/>
      <c r="AL7" s="79"/>
    </row>
    <row r="8" spans="1:38" s="22" customFormat="1" ht="16.5" customHeight="1">
      <c r="A8" s="56">
        <v>1</v>
      </c>
      <c r="B8" s="60" t="s">
        <v>177</v>
      </c>
      <c r="C8" s="22" t="s">
        <v>178</v>
      </c>
      <c r="D8" s="23" t="s">
        <v>114</v>
      </c>
      <c r="E8" s="23">
        <v>56</v>
      </c>
      <c r="F8" s="30">
        <v>55.6</v>
      </c>
      <c r="G8" s="34">
        <v>21</v>
      </c>
      <c r="H8" s="35">
        <f>500/(594.31747775582+(-27.23842536447*F8)+(0.82112226871*POWER(F8,2))+(-0.00930733913*POWER(F8,3))+(0.00004731582*POWER(F8,4))+(-0.00000009054*POWER(F8,5)))</f>
        <v>1.1832360449695227</v>
      </c>
      <c r="I8" s="36">
        <f>IF(OR(C8="open men",C8="open women",C8="submaster Men",C8="submaster Women"),1,LOOKUP(G8,'[1]TABLES'!A:A,'[1]TABLES'!B:B))</f>
        <v>1.02</v>
      </c>
      <c r="J8" s="58"/>
      <c r="K8" s="58"/>
      <c r="L8" s="58">
        <v>115</v>
      </c>
      <c r="M8" s="58"/>
      <c r="N8" s="58"/>
      <c r="O8" s="58">
        <v>52.5</v>
      </c>
      <c r="P8" s="58"/>
      <c r="Q8" s="58"/>
      <c r="R8" s="58"/>
      <c r="S8" s="58"/>
      <c r="T8" s="58">
        <v>115</v>
      </c>
      <c r="U8" s="58"/>
      <c r="V8" s="33">
        <f>IF(OR(L8&lt;0,O8&lt;0,T8&lt;0),"DQ",(MAX(J8:L8)+MAX(M8:O8)+MAX(R8:T8)))</f>
        <v>282.5</v>
      </c>
      <c r="W8" s="61">
        <f>V8*H8*I8</f>
        <v>340.949466357968</v>
      </c>
      <c r="X8" s="39">
        <f>SUM(J8*2.2046)</f>
        <v>0</v>
      </c>
      <c r="Y8" s="39">
        <f>SUM(K8*2.2046)</f>
        <v>0</v>
      </c>
      <c r="Z8" s="39">
        <f>SUM(L8*2.2046)</f>
        <v>253.52900000000002</v>
      </c>
      <c r="AA8" s="59">
        <f>Z8</f>
        <v>253.52900000000002</v>
      </c>
      <c r="AB8" s="39">
        <f>SUM(M8*2.2046)</f>
        <v>0</v>
      </c>
      <c r="AC8" s="39">
        <f>SUM(N8*2.2046)</f>
        <v>0</v>
      </c>
      <c r="AD8" s="39">
        <f>SUM(O8*2.2046)</f>
        <v>115.7415</v>
      </c>
      <c r="AE8" s="39">
        <f>MAX(X8:Z8)+MAX(AB8:AD8)</f>
        <v>369.2705</v>
      </c>
      <c r="AF8" s="59">
        <f>AD8</f>
        <v>115.7415</v>
      </c>
      <c r="AG8" s="39">
        <f>SUM(R8*2.2046)</f>
        <v>0</v>
      </c>
      <c r="AH8" s="39">
        <f>SUM(S8*2.2046)</f>
        <v>0</v>
      </c>
      <c r="AI8" s="39">
        <f>SUM(T8*2.2046)</f>
        <v>253.52900000000002</v>
      </c>
      <c r="AJ8" s="59">
        <f>AI8</f>
        <v>253.52900000000002</v>
      </c>
      <c r="AK8" s="28">
        <f>IF(OR(Z8&lt;0,AD8&lt;0,AI8&lt;0),"DQ",MAX(X8:Z8)+MAX(AB8:AD8)+MAX(AG8:AI8))</f>
        <v>622.7995000000001</v>
      </c>
      <c r="AL8" s="79"/>
    </row>
    <row r="9" spans="1:38" s="34" customFormat="1" ht="12.75">
      <c r="A9" s="56"/>
      <c r="B9" s="60"/>
      <c r="C9" s="22"/>
      <c r="D9" s="23"/>
      <c r="E9" s="23"/>
      <c r="F9" s="30"/>
      <c r="H9" s="35"/>
      <c r="I9" s="36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3"/>
      <c r="W9" s="61"/>
      <c r="X9" s="39"/>
      <c r="Y9" s="39"/>
      <c r="Z9" s="39"/>
      <c r="AA9" s="59"/>
      <c r="AB9" s="39"/>
      <c r="AC9" s="39"/>
      <c r="AD9" s="39"/>
      <c r="AE9" s="39"/>
      <c r="AF9" s="59"/>
      <c r="AG9" s="39"/>
      <c r="AH9" s="39"/>
      <c r="AI9" s="39"/>
      <c r="AJ9" s="59"/>
      <c r="AK9" s="28"/>
      <c r="AL9" s="81"/>
    </row>
    <row r="10" spans="1:38" s="34" customFormat="1" ht="12.75">
      <c r="A10" s="56"/>
      <c r="B10" s="31" t="s">
        <v>57</v>
      </c>
      <c r="C10" s="22"/>
      <c r="D10" s="23"/>
      <c r="E10" s="23"/>
      <c r="F10" s="30"/>
      <c r="H10" s="43"/>
      <c r="I10" s="36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33">
        <f>IF(OR(L10&lt;0,O10&lt;0,T10&lt;0),"DQ",(MAX(J10:L10)+MAX(M10:O10)+MAX(R10:T10)))</f>
        <v>0</v>
      </c>
      <c r="W10" s="61"/>
      <c r="X10" s="39">
        <f aca="true" t="shared" si="0" ref="X10:Z11">SUM(J10*2.2046)</f>
        <v>0</v>
      </c>
      <c r="Y10" s="39">
        <f t="shared" si="0"/>
        <v>0</v>
      </c>
      <c r="Z10" s="39">
        <f t="shared" si="0"/>
        <v>0</v>
      </c>
      <c r="AA10" s="59">
        <f>Z10</f>
        <v>0</v>
      </c>
      <c r="AB10" s="39">
        <f aca="true" t="shared" si="1" ref="AB10:AD11">SUM(M10*2.2046)</f>
        <v>0</v>
      </c>
      <c r="AC10" s="39">
        <f t="shared" si="1"/>
        <v>0</v>
      </c>
      <c r="AD10" s="39">
        <f t="shared" si="1"/>
        <v>0</v>
      </c>
      <c r="AE10" s="39"/>
      <c r="AF10" s="59">
        <f>AD10</f>
        <v>0</v>
      </c>
      <c r="AG10" s="39">
        <f aca="true" t="shared" si="2" ref="AG10:AI11">SUM(R10*2.2046)</f>
        <v>0</v>
      </c>
      <c r="AH10" s="39">
        <f t="shared" si="2"/>
        <v>0</v>
      </c>
      <c r="AI10" s="39">
        <f t="shared" si="2"/>
        <v>0</v>
      </c>
      <c r="AJ10" s="59">
        <f>AI10</f>
        <v>0</v>
      </c>
      <c r="AK10" s="28">
        <f>IF(OR(Z10&lt;0,AD10&lt;0,AI10&lt;0),"DQ",MAX(X10:Z10)+MAX(AB10:AD10)+MAX(AG10:AI10))</f>
        <v>0</v>
      </c>
      <c r="AL10" s="81"/>
    </row>
    <row r="11" spans="1:38" s="22" customFormat="1" ht="12.75">
      <c r="A11" s="56">
        <v>1</v>
      </c>
      <c r="B11" s="60" t="s">
        <v>191</v>
      </c>
      <c r="C11" s="22" t="s">
        <v>146</v>
      </c>
      <c r="D11" s="23" t="s">
        <v>114</v>
      </c>
      <c r="E11" s="23">
        <v>82.5</v>
      </c>
      <c r="F11" s="30">
        <v>79.9</v>
      </c>
      <c r="G11" s="34">
        <v>25</v>
      </c>
      <c r="H11" s="35">
        <f>500/(594.31747775582+(-27.23842536447*F11)+(0.82112226871*POWER(F11,2))+(-0.00930733913*POWER(F11,3))+(0.00004731582*POWER(F11,4))+(-0.00000009054*POWER(F11,5)))</f>
        <v>0.9156465843453353</v>
      </c>
      <c r="I11" s="36">
        <f>IF(OR(C11="open men",C11="open women",C11="submaster Men",C11="submaster Women"),1,LOOKUP(G11,'[1]TABLES'!A:A,'[1]TABLES'!B:B))</f>
        <v>1</v>
      </c>
      <c r="J11" s="58"/>
      <c r="K11" s="58"/>
      <c r="L11" s="58">
        <v>125</v>
      </c>
      <c r="M11" s="58"/>
      <c r="N11" s="58"/>
      <c r="O11" s="58">
        <v>65</v>
      </c>
      <c r="P11" s="58"/>
      <c r="Q11" s="58"/>
      <c r="R11" s="58"/>
      <c r="S11" s="58"/>
      <c r="T11" s="58">
        <v>155</v>
      </c>
      <c r="U11" s="58"/>
      <c r="V11" s="33">
        <f>IF(OR(L11&lt;0,O11&lt;0,T11&lt;0),"DQ",(MAX(J11:L11)+MAX(M11:O11)+MAX(R11:T11)))</f>
        <v>345</v>
      </c>
      <c r="W11" s="61">
        <f>V11*H11*I11</f>
        <v>315.8980715991407</v>
      </c>
      <c r="X11" s="39">
        <f t="shared" si="0"/>
        <v>0</v>
      </c>
      <c r="Y11" s="39">
        <f t="shared" si="0"/>
        <v>0</v>
      </c>
      <c r="Z11" s="39">
        <f t="shared" si="0"/>
        <v>275.575</v>
      </c>
      <c r="AA11" s="59">
        <f>Z11</f>
        <v>275.575</v>
      </c>
      <c r="AB11" s="39">
        <f t="shared" si="1"/>
        <v>0</v>
      </c>
      <c r="AC11" s="39">
        <f t="shared" si="1"/>
        <v>0</v>
      </c>
      <c r="AD11" s="39">
        <f t="shared" si="1"/>
        <v>143.299</v>
      </c>
      <c r="AE11" s="39">
        <f>MAX(X11:Z11)+MAX(AB11:AD11)</f>
        <v>418.874</v>
      </c>
      <c r="AF11" s="59">
        <f>AD11</f>
        <v>143.299</v>
      </c>
      <c r="AG11" s="39">
        <f t="shared" si="2"/>
        <v>0</v>
      </c>
      <c r="AH11" s="39">
        <f t="shared" si="2"/>
        <v>0</v>
      </c>
      <c r="AI11" s="39">
        <f t="shared" si="2"/>
        <v>341.713</v>
      </c>
      <c r="AJ11" s="59">
        <f>AI11</f>
        <v>341.713</v>
      </c>
      <c r="AK11" s="28">
        <f>IF(OR(Z11&lt;0,AD11&lt;0,AI11&lt;0),"DQ",MAX(X11:Z11)+MAX(AB11:AD11)+MAX(AG11:AI11))</f>
        <v>760.587</v>
      </c>
      <c r="AL11" s="98"/>
    </row>
    <row r="12" spans="1:38" s="22" customFormat="1" ht="12.75">
      <c r="A12" s="56"/>
      <c r="B12" s="60"/>
      <c r="D12" s="23"/>
      <c r="E12" s="23"/>
      <c r="F12" s="30"/>
      <c r="G12" s="34"/>
      <c r="H12" s="35"/>
      <c r="I12" s="36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33"/>
      <c r="W12" s="61"/>
      <c r="X12" s="39"/>
      <c r="Y12" s="39"/>
      <c r="Z12" s="39"/>
      <c r="AA12" s="59"/>
      <c r="AB12" s="39"/>
      <c r="AC12" s="39"/>
      <c r="AD12" s="39"/>
      <c r="AE12" s="39"/>
      <c r="AF12" s="59"/>
      <c r="AG12" s="39"/>
      <c r="AH12" s="39"/>
      <c r="AI12" s="39"/>
      <c r="AJ12" s="59"/>
      <c r="AK12" s="28"/>
      <c r="AL12" s="98"/>
    </row>
    <row r="13" spans="1:38" s="34" customFormat="1" ht="15.75">
      <c r="A13" s="56"/>
      <c r="B13" s="101" t="s">
        <v>101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81"/>
    </row>
    <row r="14" spans="1:38" s="34" customFormat="1" ht="15.75">
      <c r="A14" s="56"/>
      <c r="B14" s="54" t="s">
        <v>54</v>
      </c>
      <c r="C14" s="53"/>
      <c r="D14" s="54"/>
      <c r="E14" s="53"/>
      <c r="F14" s="53"/>
      <c r="G14" s="53"/>
      <c r="H14" s="53"/>
      <c r="I14" s="53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33"/>
      <c r="W14" s="97"/>
      <c r="X14" s="53"/>
      <c r="Y14" s="53"/>
      <c r="Z14" s="53"/>
      <c r="AA14" s="59"/>
      <c r="AB14" s="39"/>
      <c r="AC14" s="39"/>
      <c r="AD14" s="39"/>
      <c r="AE14" s="39"/>
      <c r="AF14" s="59"/>
      <c r="AG14" s="39"/>
      <c r="AH14" s="39"/>
      <c r="AI14" s="39"/>
      <c r="AJ14" s="59"/>
      <c r="AK14" s="28"/>
      <c r="AL14" s="81"/>
    </row>
    <row r="15" spans="1:38" s="22" customFormat="1" ht="16.5" customHeight="1">
      <c r="A15" s="56"/>
      <c r="B15" s="31" t="s">
        <v>164</v>
      </c>
      <c r="C15" s="53"/>
      <c r="D15" s="54"/>
      <c r="E15" s="53"/>
      <c r="F15" s="53"/>
      <c r="G15" s="53"/>
      <c r="H15" s="53"/>
      <c r="I15" s="53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33"/>
      <c r="W15" s="97"/>
      <c r="X15" s="53"/>
      <c r="Y15" s="53"/>
      <c r="Z15" s="53"/>
      <c r="AA15" s="59"/>
      <c r="AB15" s="39"/>
      <c r="AC15" s="39"/>
      <c r="AD15" s="39"/>
      <c r="AE15" s="39"/>
      <c r="AF15" s="59"/>
      <c r="AG15" s="39"/>
      <c r="AH15" s="39"/>
      <c r="AI15" s="39"/>
      <c r="AJ15" s="59"/>
      <c r="AK15" s="28"/>
      <c r="AL15" s="79"/>
    </row>
    <row r="16" spans="1:38" s="22" customFormat="1" ht="16.5" customHeight="1">
      <c r="A16" s="56">
        <v>1</v>
      </c>
      <c r="B16" s="60" t="s">
        <v>165</v>
      </c>
      <c r="C16" s="22" t="s">
        <v>146</v>
      </c>
      <c r="D16" s="23" t="s">
        <v>114</v>
      </c>
      <c r="E16" s="23">
        <v>60</v>
      </c>
      <c r="F16" s="30">
        <v>60</v>
      </c>
      <c r="G16" s="34">
        <v>24</v>
      </c>
      <c r="H16" s="35">
        <f>500/(594.31747775582+(-27.23842536447*F16)+(0.82112226871*POWER(F16,2))+(-0.00930733913*POWER(F16,3))+(0.00004731582*POWER(F16,4))+(-0.00000009054*POWER(F16,5)))</f>
        <v>1.1148868752930505</v>
      </c>
      <c r="I16" s="36">
        <f>IF(OR(C16="open men",C16="open women",C16="submaster Men",C16="submaster Women"),1,LOOKUP(G16,'[1]TABLES'!A:A,'[1]TABLES'!B:B))</f>
        <v>1</v>
      </c>
      <c r="J16" s="58"/>
      <c r="K16" s="58"/>
      <c r="L16" s="58">
        <v>120</v>
      </c>
      <c r="M16" s="58"/>
      <c r="N16" s="58"/>
      <c r="O16" s="58">
        <v>75</v>
      </c>
      <c r="P16" s="58"/>
      <c r="Q16" s="58"/>
      <c r="R16" s="58"/>
      <c r="S16" s="58"/>
      <c r="T16" s="58">
        <v>145</v>
      </c>
      <c r="U16" s="58"/>
      <c r="V16" s="33">
        <f>IF(OR(L16&lt;0,O16&lt;0,T16&lt;0),"DQ",(MAX(J16:L16)+MAX(M16:O16)+MAX(R16:T16)))</f>
        <v>340</v>
      </c>
      <c r="W16" s="61">
        <f>V16*H16*I16</f>
        <v>379.0615375996372</v>
      </c>
      <c r="X16" s="39">
        <f>SUM(J16*2.2046)</f>
        <v>0</v>
      </c>
      <c r="Y16" s="39">
        <f>SUM(K16*2.2046)</f>
        <v>0</v>
      </c>
      <c r="Z16" s="39">
        <f>SUM(L16*2.2046)</f>
        <v>264.552</v>
      </c>
      <c r="AA16" s="59">
        <f>Z16</f>
        <v>264.552</v>
      </c>
      <c r="AB16" s="39">
        <f>SUM(M16*2.2046)</f>
        <v>0</v>
      </c>
      <c r="AC16" s="39">
        <f>SUM(N16*2.2046)</f>
        <v>0</v>
      </c>
      <c r="AD16" s="39">
        <f>SUM(O16*2.2046)</f>
        <v>165.345</v>
      </c>
      <c r="AE16" s="39">
        <f>MAX(X16:Z16)+MAX(AB16:AD16)</f>
        <v>429.89700000000005</v>
      </c>
      <c r="AF16" s="59">
        <f>AD16</f>
        <v>165.345</v>
      </c>
      <c r="AG16" s="39">
        <f>SUM(R16*2.2046)</f>
        <v>0</v>
      </c>
      <c r="AH16" s="39">
        <f>SUM(S16*2.2046)</f>
        <v>0</v>
      </c>
      <c r="AI16" s="39">
        <f>SUM(T16*2.2046)</f>
        <v>319.66700000000003</v>
      </c>
      <c r="AJ16" s="59">
        <f>AI16</f>
        <v>319.66700000000003</v>
      </c>
      <c r="AK16" s="28">
        <f>IF(OR(Z16&lt;0,AD16&lt;0,AI16&lt;0),"DQ",MAX(X16:Z16)+MAX(AB16:AD16)+MAX(AG16:AI16))</f>
        <v>749.5640000000001</v>
      </c>
      <c r="AL16" s="79"/>
    </row>
    <row r="17" spans="1:38" s="40" customFormat="1" ht="12.75">
      <c r="A17" s="56"/>
      <c r="B17" s="60"/>
      <c r="C17" s="22"/>
      <c r="D17" s="23"/>
      <c r="E17" s="23"/>
      <c r="F17" s="30"/>
      <c r="G17" s="34"/>
      <c r="H17" s="35"/>
      <c r="I17" s="36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33"/>
      <c r="W17" s="61"/>
      <c r="X17" s="39"/>
      <c r="Y17" s="39"/>
      <c r="Z17" s="39"/>
      <c r="AA17" s="59"/>
      <c r="AB17" s="39"/>
      <c r="AC17" s="39"/>
      <c r="AD17" s="39"/>
      <c r="AE17" s="39"/>
      <c r="AF17" s="59"/>
      <c r="AG17" s="39"/>
      <c r="AH17" s="39"/>
      <c r="AI17" s="39"/>
      <c r="AJ17" s="59"/>
      <c r="AK17" s="28"/>
      <c r="AL17" s="81"/>
    </row>
    <row r="18" spans="1:38" s="40" customFormat="1" ht="15.75">
      <c r="A18" s="56"/>
      <c r="B18" s="31" t="s">
        <v>102</v>
      </c>
      <c r="C18" s="53"/>
      <c r="D18" s="54"/>
      <c r="E18" s="53"/>
      <c r="F18" s="53"/>
      <c r="G18" s="53"/>
      <c r="H18" s="53"/>
      <c r="I18" s="53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33"/>
      <c r="W18" s="97"/>
      <c r="X18" s="53"/>
      <c r="Y18" s="53"/>
      <c r="Z18" s="53"/>
      <c r="AA18" s="59"/>
      <c r="AB18" s="39"/>
      <c r="AC18" s="39"/>
      <c r="AD18" s="39"/>
      <c r="AE18" s="39"/>
      <c r="AF18" s="59"/>
      <c r="AG18" s="39"/>
      <c r="AH18" s="39"/>
      <c r="AI18" s="39"/>
      <c r="AJ18" s="59"/>
      <c r="AK18" s="28"/>
      <c r="AL18" s="81"/>
    </row>
    <row r="19" spans="1:38" s="40" customFormat="1" ht="12.75">
      <c r="A19" s="56">
        <v>1</v>
      </c>
      <c r="B19" s="60" t="s">
        <v>179</v>
      </c>
      <c r="C19" s="22" t="s">
        <v>146</v>
      </c>
      <c r="D19" s="23" t="s">
        <v>114</v>
      </c>
      <c r="E19" s="23">
        <v>90</v>
      </c>
      <c r="F19" s="30">
        <v>88.8</v>
      </c>
      <c r="G19" s="34">
        <v>27</v>
      </c>
      <c r="H19" s="35">
        <f>500/(594.31747775582+(-27.23842536447*F19)+(0.82112226871*POWER(F19,2))+(-0.00930733913*POWER(F19,3))+(0.00004731582*POWER(F19,4))+(-0.00000009054*POWER(F19,5)))</f>
        <v>0.8689837175356696</v>
      </c>
      <c r="I19" s="36">
        <f>IF(OR(C19="open men",C19="open women",C19="submaster Men",C19="submaster Women"),1,LOOKUP(G19,'[1]TABLES'!A:A,'[1]TABLES'!B:B))</f>
        <v>1</v>
      </c>
      <c r="J19" s="58"/>
      <c r="K19" s="58"/>
      <c r="L19" s="58">
        <v>152.5</v>
      </c>
      <c r="M19" s="58"/>
      <c r="N19" s="58"/>
      <c r="O19" s="58">
        <v>85</v>
      </c>
      <c r="P19" s="58"/>
      <c r="Q19" s="58"/>
      <c r="R19" s="58"/>
      <c r="S19" s="58"/>
      <c r="T19" s="58">
        <v>162.5</v>
      </c>
      <c r="U19" s="58"/>
      <c r="V19" s="33">
        <f>IF(OR(L19&lt;0,O19&lt;0,T19&lt;0),"DQ",(MAX(J19:L19)+MAX(M19:O19)+MAX(R19:T19)))</f>
        <v>400</v>
      </c>
      <c r="W19" s="61">
        <f>V19*H19*I19</f>
        <v>347.59348701426785</v>
      </c>
      <c r="X19" s="39">
        <f>SUM(J19*2.2046)</f>
        <v>0</v>
      </c>
      <c r="Y19" s="39">
        <f>SUM(K19*2.2046)</f>
        <v>0</v>
      </c>
      <c r="Z19" s="39">
        <f>SUM(L19*2.2046)</f>
        <v>336.2015</v>
      </c>
      <c r="AA19" s="59">
        <f>Z19</f>
        <v>336.2015</v>
      </c>
      <c r="AB19" s="39">
        <f>SUM(M19*2.2046)</f>
        <v>0</v>
      </c>
      <c r="AC19" s="39">
        <f>SUM(N19*2.2046)</f>
        <v>0</v>
      </c>
      <c r="AD19" s="39">
        <f>SUM(O19*2.2046)</f>
        <v>187.39100000000002</v>
      </c>
      <c r="AE19" s="39">
        <f>MAX(X19:Z19)+MAX(AB19:AD19)</f>
        <v>523.5925</v>
      </c>
      <c r="AF19" s="59">
        <f>AD19</f>
        <v>187.39100000000002</v>
      </c>
      <c r="AG19" s="39">
        <f>SUM(R19*2.2046)</f>
        <v>0</v>
      </c>
      <c r="AH19" s="39">
        <f>SUM(S19*2.2046)</f>
        <v>0</v>
      </c>
      <c r="AI19" s="39">
        <f>SUM(T19*2.2046)</f>
        <v>358.2475</v>
      </c>
      <c r="AJ19" s="59">
        <f>AI19</f>
        <v>358.2475</v>
      </c>
      <c r="AK19" s="28">
        <f>IF(OR(Z19&lt;0,AD19&lt;0,AI19&lt;0),"DQ",MAX(X19:Z19)+MAX(AB19:AD19)+MAX(AG19:AI19))</f>
        <v>881.8399999999999</v>
      </c>
      <c r="AL19" s="81"/>
    </row>
    <row r="20" spans="1:38" s="40" customFormat="1" ht="12.75">
      <c r="A20" s="56"/>
      <c r="B20" s="60"/>
      <c r="C20" s="22"/>
      <c r="D20" s="23"/>
      <c r="E20" s="23"/>
      <c r="F20" s="30"/>
      <c r="G20" s="34"/>
      <c r="H20" s="35"/>
      <c r="I20" s="36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33"/>
      <c r="W20" s="61"/>
      <c r="X20" s="39"/>
      <c r="Y20" s="39"/>
      <c r="Z20" s="39"/>
      <c r="AA20" s="59"/>
      <c r="AB20" s="39"/>
      <c r="AC20" s="39"/>
      <c r="AD20" s="39"/>
      <c r="AE20" s="39"/>
      <c r="AF20" s="59"/>
      <c r="AG20" s="39"/>
      <c r="AH20" s="39"/>
      <c r="AI20" s="39"/>
      <c r="AJ20" s="59"/>
      <c r="AK20" s="28"/>
      <c r="AL20" s="81"/>
    </row>
    <row r="21" spans="1:38" s="34" customFormat="1" ht="12.75">
      <c r="A21" s="56"/>
      <c r="B21" s="31" t="s">
        <v>189</v>
      </c>
      <c r="C21" s="22"/>
      <c r="D21" s="23"/>
      <c r="E21" s="23"/>
      <c r="F21" s="30"/>
      <c r="H21" s="43"/>
      <c r="I21" s="3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33">
        <f>IF(OR(L21&lt;0,O21&lt;0,T21&lt;0),"DQ",(MAX(J21:L21)+MAX(M21:O21)+MAX(R21:T21)))</f>
        <v>0</v>
      </c>
      <c r="W21" s="61"/>
      <c r="X21" s="39">
        <f aca="true" t="shared" si="3" ref="X21:Z22">SUM(J21*2.2046)</f>
        <v>0</v>
      </c>
      <c r="Y21" s="39">
        <f t="shared" si="3"/>
        <v>0</v>
      </c>
      <c r="Z21" s="39">
        <f t="shared" si="3"/>
        <v>0</v>
      </c>
      <c r="AA21" s="59">
        <f>Z21</f>
        <v>0</v>
      </c>
      <c r="AB21" s="39">
        <f aca="true" t="shared" si="4" ref="AB21:AD22">SUM(M21*2.2046)</f>
        <v>0</v>
      </c>
      <c r="AC21" s="39">
        <f t="shared" si="4"/>
        <v>0</v>
      </c>
      <c r="AD21" s="39">
        <f t="shared" si="4"/>
        <v>0</v>
      </c>
      <c r="AE21" s="39"/>
      <c r="AF21" s="59">
        <f>AD21</f>
        <v>0</v>
      </c>
      <c r="AG21" s="39">
        <f aca="true" t="shared" si="5" ref="AG21:AI22">SUM(R21*2.2046)</f>
        <v>0</v>
      </c>
      <c r="AH21" s="39">
        <f t="shared" si="5"/>
        <v>0</v>
      </c>
      <c r="AI21" s="39">
        <f t="shared" si="5"/>
        <v>0</v>
      </c>
      <c r="AJ21" s="59">
        <f>AI21</f>
        <v>0</v>
      </c>
      <c r="AK21" s="28">
        <f>IF(OR(Z21&lt;0,AD21&lt;0,AI21&lt;0),"DQ",MAX(X21:Z21)+MAX(AB21:AD21)+MAX(AG21:AI21))</f>
        <v>0</v>
      </c>
      <c r="AL21" s="81"/>
    </row>
    <row r="22" spans="1:38" s="22" customFormat="1" ht="12.75">
      <c r="A22" s="56">
        <v>1</v>
      </c>
      <c r="B22" s="60" t="s">
        <v>145</v>
      </c>
      <c r="C22" s="22" t="s">
        <v>146</v>
      </c>
      <c r="D22" s="23" t="s">
        <v>114</v>
      </c>
      <c r="E22" s="23" t="s">
        <v>143</v>
      </c>
      <c r="F22" s="30">
        <v>100.3</v>
      </c>
      <c r="G22" s="34">
        <v>28</v>
      </c>
      <c r="H22" s="35">
        <f>500/(594.31747775582+(-27.23842536447*F22)+(0.82112226871*POWER(F22,2))+(-0.00930733913*POWER(F22,3))+(0.00004731582*POWER(F22,4))+(-0.00000009054*POWER(F22,5)))</f>
        <v>0.8318569587344132</v>
      </c>
      <c r="I22" s="36">
        <f>IF(OR(C22="open men",C22="open women",C22="submaster Men",C22="submaster Women"),1,LOOKUP(G22,'[1]TABLES'!A:A,'[1]TABLES'!B:B))</f>
        <v>1</v>
      </c>
      <c r="J22" s="58"/>
      <c r="K22" s="58"/>
      <c r="L22" s="58">
        <v>132.5</v>
      </c>
      <c r="M22" s="58"/>
      <c r="N22" s="58"/>
      <c r="O22" s="58">
        <v>102.5</v>
      </c>
      <c r="P22" s="58"/>
      <c r="Q22" s="58"/>
      <c r="R22" s="58"/>
      <c r="S22" s="58"/>
      <c r="T22" s="58">
        <v>157.5</v>
      </c>
      <c r="U22" s="58"/>
      <c r="V22" s="33">
        <f>IF(OR(L22&lt;0,O22&lt;0,T22&lt;0),"DQ",(MAX(J22:L22)+MAX(M22:O22)+MAX(R22:T22)))</f>
        <v>392.5</v>
      </c>
      <c r="W22" s="61">
        <f>V22*H22*I22</f>
        <v>326.5038563032572</v>
      </c>
      <c r="X22" s="39">
        <f t="shared" si="3"/>
        <v>0</v>
      </c>
      <c r="Y22" s="39">
        <f t="shared" si="3"/>
        <v>0</v>
      </c>
      <c r="Z22" s="39">
        <f t="shared" si="3"/>
        <v>292.1095</v>
      </c>
      <c r="AA22" s="59">
        <f>Z22</f>
        <v>292.1095</v>
      </c>
      <c r="AB22" s="39">
        <f t="shared" si="4"/>
        <v>0</v>
      </c>
      <c r="AC22" s="39">
        <f t="shared" si="4"/>
        <v>0</v>
      </c>
      <c r="AD22" s="39">
        <f t="shared" si="4"/>
        <v>225.97150000000002</v>
      </c>
      <c r="AE22" s="39">
        <f>MAX(X22:Z22)+MAX(AB22:AD22)</f>
        <v>518.081</v>
      </c>
      <c r="AF22" s="59">
        <f>AD22</f>
        <v>225.97150000000002</v>
      </c>
      <c r="AG22" s="39">
        <f t="shared" si="5"/>
        <v>0</v>
      </c>
      <c r="AH22" s="39">
        <f t="shared" si="5"/>
        <v>0</v>
      </c>
      <c r="AI22" s="39">
        <f t="shared" si="5"/>
        <v>347.22450000000003</v>
      </c>
      <c r="AJ22" s="59">
        <f>AI22</f>
        <v>347.22450000000003</v>
      </c>
      <c r="AK22" s="28">
        <f>IF(OR(Z22&lt;0,AD22&lt;0,AI22&lt;0),"DQ",MAX(X22:Z22)+MAX(AB22:AD22)+MAX(AG22:AI22))</f>
        <v>865.3055</v>
      </c>
      <c r="AL22" s="79"/>
    </row>
    <row r="23" spans="1:38" s="34" customFormat="1" ht="12.75">
      <c r="A23" s="56"/>
      <c r="B23" s="60"/>
      <c r="C23" s="22"/>
      <c r="D23" s="23"/>
      <c r="E23" s="23"/>
      <c r="F23" s="30"/>
      <c r="H23" s="35"/>
      <c r="I23" s="3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33"/>
      <c r="W23" s="61"/>
      <c r="X23" s="39"/>
      <c r="Y23" s="39"/>
      <c r="Z23" s="39"/>
      <c r="AA23" s="59"/>
      <c r="AB23" s="39"/>
      <c r="AC23" s="39"/>
      <c r="AD23" s="39"/>
      <c r="AE23" s="39"/>
      <c r="AF23" s="59"/>
      <c r="AG23" s="39"/>
      <c r="AH23" s="39"/>
      <c r="AI23" s="39"/>
      <c r="AJ23" s="59"/>
      <c r="AK23" s="28"/>
      <c r="AL23" s="81"/>
    </row>
    <row r="24" spans="1:38" s="22" customFormat="1" ht="15.75">
      <c r="A24" s="56"/>
      <c r="B24" s="93" t="s">
        <v>103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79"/>
    </row>
    <row r="25" spans="1:38" s="22" customFormat="1" ht="15.75">
      <c r="A25" s="56"/>
      <c r="B25" s="54" t="s">
        <v>54</v>
      </c>
      <c r="C25" s="53"/>
      <c r="D25" s="54"/>
      <c r="E25" s="53"/>
      <c r="F25" s="53"/>
      <c r="G25" s="53"/>
      <c r="H25" s="53"/>
      <c r="I25" s="53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 t="s">
        <v>104</v>
      </c>
      <c r="U25" s="58"/>
      <c r="V25" s="33">
        <f>IF(OR(L25&lt;0,O25&lt;0,T25&lt;0),"DQ",(MAX(J25:L25)+MAX(M25:O25)+MAX(R25:T25)))</f>
        <v>0</v>
      </c>
      <c r="W25" s="62"/>
      <c r="X25" s="53"/>
      <c r="Y25" s="53"/>
      <c r="Z25" s="53"/>
      <c r="AA25" s="59">
        <f>Z25</f>
        <v>0</v>
      </c>
      <c r="AB25" s="39">
        <f aca="true" t="shared" si="6" ref="AB25:AD27">SUM(M25*2.2046)</f>
        <v>0</v>
      </c>
      <c r="AC25" s="39">
        <f t="shared" si="6"/>
        <v>0</v>
      </c>
      <c r="AD25" s="39">
        <f t="shared" si="6"/>
        <v>0</v>
      </c>
      <c r="AE25" s="39"/>
      <c r="AF25" s="59">
        <f>AD25</f>
        <v>0</v>
      </c>
      <c r="AG25" s="39">
        <f aca="true" t="shared" si="7" ref="AG25:AI27">SUM(R25*2.2046)</f>
        <v>0</v>
      </c>
      <c r="AH25" s="39">
        <f t="shared" si="7"/>
        <v>0</v>
      </c>
      <c r="AI25" s="39" t="e">
        <f t="shared" si="7"/>
        <v>#VALUE!</v>
      </c>
      <c r="AJ25" s="59"/>
      <c r="AK25" s="28"/>
      <c r="AL25" s="79"/>
    </row>
    <row r="26" spans="1:38" s="22" customFormat="1" ht="12.75">
      <c r="A26" s="56"/>
      <c r="B26" s="31" t="s">
        <v>105</v>
      </c>
      <c r="D26" s="23"/>
      <c r="E26" s="23"/>
      <c r="F26" s="30"/>
      <c r="G26" s="34"/>
      <c r="H26" s="43"/>
      <c r="I26" s="3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33">
        <f>IF(OR(L26&lt;0,O26&lt;0,T26&lt;0),"DQ",(MAX(J26:L26)+MAX(M26:O26)+MAX(R26:T26)))</f>
        <v>0</v>
      </c>
      <c r="W26" s="61"/>
      <c r="X26" s="39">
        <f aca="true" t="shared" si="8" ref="X26:Z27">SUM(J26*2.2046)</f>
        <v>0</v>
      </c>
      <c r="Y26" s="39">
        <f t="shared" si="8"/>
        <v>0</v>
      </c>
      <c r="Z26" s="39">
        <f t="shared" si="8"/>
        <v>0</v>
      </c>
      <c r="AA26" s="59">
        <f>Z26</f>
        <v>0</v>
      </c>
      <c r="AB26" s="39">
        <f t="shared" si="6"/>
        <v>0</v>
      </c>
      <c r="AC26" s="39">
        <f t="shared" si="6"/>
        <v>0</v>
      </c>
      <c r="AD26" s="39">
        <f t="shared" si="6"/>
        <v>0</v>
      </c>
      <c r="AE26" s="39"/>
      <c r="AF26" s="59">
        <f>AD26</f>
        <v>0</v>
      </c>
      <c r="AG26" s="39">
        <f t="shared" si="7"/>
        <v>0</v>
      </c>
      <c r="AH26" s="39">
        <f t="shared" si="7"/>
        <v>0</v>
      </c>
      <c r="AI26" s="39">
        <f t="shared" si="7"/>
        <v>0</v>
      </c>
      <c r="AJ26" s="59">
        <f>AI26</f>
        <v>0</v>
      </c>
      <c r="AK26" s="28">
        <f>IF(OR(Z26&lt;0,AD26&lt;0,AI26&lt;0),"DQ",MAX(X26:Z26)+MAX(AB26:AD26)+MAX(AG26:AI26))</f>
        <v>0</v>
      </c>
      <c r="AL26" s="79"/>
    </row>
    <row r="27" spans="1:38" s="22" customFormat="1" ht="12.75">
      <c r="A27" s="56">
        <v>1</v>
      </c>
      <c r="B27" s="60" t="s">
        <v>151</v>
      </c>
      <c r="C27" s="22" t="s">
        <v>146</v>
      </c>
      <c r="D27" s="23" t="s">
        <v>114</v>
      </c>
      <c r="E27" s="23">
        <v>52</v>
      </c>
      <c r="F27" s="30">
        <v>50.6</v>
      </c>
      <c r="G27" s="34">
        <v>31</v>
      </c>
      <c r="H27" s="35">
        <f>500/(594.31747775582+(-27.23842536447*F27)+(0.82112226871*POWER(F27,2))+(-0.00930733913*POWER(F27,3))+(0.00004731582*POWER(F27,4))+(-0.00000009054*POWER(F27,5)))</f>
        <v>1.2730410599462927</v>
      </c>
      <c r="I27" s="36">
        <f>IF(OR(C27="open men",C27="open women",C27="submaster Men",C27="submaster Women"),1,LOOKUP(G27,'[1]TABLES'!A:A,'[1]TABLES'!B:B))</f>
        <v>1</v>
      </c>
      <c r="J27" s="58"/>
      <c r="K27" s="58"/>
      <c r="L27" s="58"/>
      <c r="M27" s="58"/>
      <c r="N27" s="58"/>
      <c r="O27" s="58">
        <v>50</v>
      </c>
      <c r="P27" s="58"/>
      <c r="Q27" s="58"/>
      <c r="R27" s="58"/>
      <c r="S27" s="58"/>
      <c r="T27" s="58"/>
      <c r="U27" s="58"/>
      <c r="V27" s="33">
        <f>IF(OR(L27&lt;0,O27&lt;0,T27&lt;0),"DQ",(MAX(J27:L27)+MAX(M27:O27)+MAX(R27:T27)))</f>
        <v>50</v>
      </c>
      <c r="W27" s="61">
        <f>V27*H27*I27</f>
        <v>63.652052997314634</v>
      </c>
      <c r="X27" s="39">
        <f t="shared" si="8"/>
        <v>0</v>
      </c>
      <c r="Y27" s="39">
        <f t="shared" si="8"/>
        <v>0</v>
      </c>
      <c r="Z27" s="39">
        <f t="shared" si="8"/>
        <v>0</v>
      </c>
      <c r="AA27" s="59">
        <f>Z27</f>
        <v>0</v>
      </c>
      <c r="AB27" s="39">
        <f t="shared" si="6"/>
        <v>0</v>
      </c>
      <c r="AC27" s="39">
        <f t="shared" si="6"/>
        <v>0</v>
      </c>
      <c r="AD27" s="39">
        <f t="shared" si="6"/>
        <v>110.23</v>
      </c>
      <c r="AE27" s="39">
        <f>MAX(X27:Z27)+MAX(AB27:AD27)</f>
        <v>110.23</v>
      </c>
      <c r="AF27" s="59">
        <f>AD27</f>
        <v>110.23</v>
      </c>
      <c r="AG27" s="39">
        <f t="shared" si="7"/>
        <v>0</v>
      </c>
      <c r="AH27" s="39">
        <f t="shared" si="7"/>
        <v>0</v>
      </c>
      <c r="AI27" s="39">
        <f t="shared" si="7"/>
        <v>0</v>
      </c>
      <c r="AJ27" s="59">
        <f>AI27</f>
        <v>0</v>
      </c>
      <c r="AK27" s="28">
        <f>IF(OR(Z27&lt;0,AD27&lt;0,AI27&lt;0),"DQ",MAX(X27:Z27)+MAX(AB27:AD27)+MAX(AG27:AI27))</f>
        <v>110.23</v>
      </c>
      <c r="AL27" s="79"/>
    </row>
    <row r="28" spans="1:38" s="22" customFormat="1" ht="12.75">
      <c r="A28" s="56"/>
      <c r="B28" s="40"/>
      <c r="D28" s="23"/>
      <c r="E28" s="23"/>
      <c r="F28" s="30"/>
      <c r="G28" s="34"/>
      <c r="H28" s="35"/>
      <c r="I28" s="3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33"/>
      <c r="W28" s="61"/>
      <c r="X28" s="39"/>
      <c r="Y28" s="39"/>
      <c r="Z28" s="39"/>
      <c r="AA28" s="59"/>
      <c r="AB28" s="39"/>
      <c r="AC28" s="39"/>
      <c r="AD28" s="39"/>
      <c r="AE28" s="39"/>
      <c r="AF28" s="59"/>
      <c r="AG28" s="39"/>
      <c r="AH28" s="39"/>
      <c r="AI28" s="39"/>
      <c r="AJ28" s="59"/>
      <c r="AK28" s="28"/>
      <c r="AL28" s="79"/>
    </row>
    <row r="29" spans="1:38" s="34" customFormat="1" ht="15.75">
      <c r="A29" s="56"/>
      <c r="B29" s="101" t="s">
        <v>106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80"/>
    </row>
    <row r="30" spans="1:38" s="22" customFormat="1" ht="16.5" customHeight="1">
      <c r="A30" s="56"/>
      <c r="B30" s="54" t="s">
        <v>54</v>
      </c>
      <c r="C30" s="53"/>
      <c r="D30" s="54"/>
      <c r="E30" s="53"/>
      <c r="F30" s="53"/>
      <c r="G30" s="53"/>
      <c r="H30" s="53"/>
      <c r="I30" s="53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33">
        <f>IF(OR(L30&lt;0,O30&lt;0,T30&lt;0),"DQ",(MAX(J30:L30)+MAX(M30:O30)+MAX(R30:T30)))</f>
        <v>0</v>
      </c>
      <c r="W30" s="62"/>
      <c r="X30" s="53"/>
      <c r="Y30" s="53"/>
      <c r="Z30" s="53"/>
      <c r="AA30" s="59">
        <f>Z30</f>
        <v>0</v>
      </c>
      <c r="AB30" s="39">
        <f aca="true" t="shared" si="9" ref="AB30:AD33">SUM(M30*2.2046)</f>
        <v>0</v>
      </c>
      <c r="AC30" s="39">
        <f t="shared" si="9"/>
        <v>0</v>
      </c>
      <c r="AD30" s="39">
        <f t="shared" si="9"/>
        <v>0</v>
      </c>
      <c r="AE30" s="39"/>
      <c r="AF30" s="59">
        <f>AD30</f>
        <v>0</v>
      </c>
      <c r="AG30" s="39">
        <f aca="true" t="shared" si="10" ref="AG30:AI33">SUM(R30*2.2046)</f>
        <v>0</v>
      </c>
      <c r="AH30" s="39">
        <f t="shared" si="10"/>
        <v>0</v>
      </c>
      <c r="AI30" s="39">
        <f t="shared" si="10"/>
        <v>0</v>
      </c>
      <c r="AJ30" s="59">
        <f>AI30</f>
        <v>0</v>
      </c>
      <c r="AK30" s="28">
        <f>IF(OR(Z30&lt;0,AD30&lt;0,AI30&lt;0),"DQ",MAX(X30:Z30)+MAX(AB30:AD30)+MAX(AG30:AI30))</f>
        <v>0</v>
      </c>
      <c r="AL30" s="79"/>
    </row>
    <row r="31" spans="1:38" s="22" customFormat="1" ht="16.5" customHeight="1">
      <c r="A31" s="56"/>
      <c r="B31" s="31" t="s">
        <v>100</v>
      </c>
      <c r="D31" s="23"/>
      <c r="E31" s="23"/>
      <c r="F31" s="30"/>
      <c r="G31" s="34"/>
      <c r="H31" s="43"/>
      <c r="I31" s="3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33">
        <f>IF(OR(L31&lt;0,O31&lt;0,T31&lt;0),"DQ",(MAX(J31:L31)+MAX(M31:O31)+MAX(R31:T31)))</f>
        <v>0</v>
      </c>
      <c r="W31" s="61"/>
      <c r="X31" s="39">
        <f aca="true" t="shared" si="11" ref="X31:Z33">SUM(J31*2.2046)</f>
        <v>0</v>
      </c>
      <c r="Y31" s="39">
        <f t="shared" si="11"/>
        <v>0</v>
      </c>
      <c r="Z31" s="39">
        <f t="shared" si="11"/>
        <v>0</v>
      </c>
      <c r="AA31" s="59">
        <f>Z31</f>
        <v>0</v>
      </c>
      <c r="AB31" s="39">
        <f t="shared" si="9"/>
        <v>0</v>
      </c>
      <c r="AC31" s="39">
        <f t="shared" si="9"/>
        <v>0</v>
      </c>
      <c r="AD31" s="39">
        <f t="shared" si="9"/>
        <v>0</v>
      </c>
      <c r="AE31" s="39"/>
      <c r="AF31" s="59">
        <f>AD31</f>
        <v>0</v>
      </c>
      <c r="AG31" s="39">
        <f t="shared" si="10"/>
        <v>0</v>
      </c>
      <c r="AH31" s="39">
        <f t="shared" si="10"/>
        <v>0</v>
      </c>
      <c r="AI31" s="39">
        <f t="shared" si="10"/>
        <v>0</v>
      </c>
      <c r="AJ31" s="59">
        <f>AI31</f>
        <v>0</v>
      </c>
      <c r="AK31" s="28">
        <f>IF(OR(Z31&lt;0,AD31&lt;0,AI31&lt;0),"DQ",MAX(X31:Z31)+MAX(AB31:AD31)+MAX(AG31:AI31))</f>
        <v>0</v>
      </c>
      <c r="AL31" s="79"/>
    </row>
    <row r="32" spans="1:38" s="22" customFormat="1" ht="16.5" customHeight="1">
      <c r="A32" s="56">
        <v>1</v>
      </c>
      <c r="B32" s="60" t="s">
        <v>151</v>
      </c>
      <c r="C32" s="22" t="s">
        <v>146</v>
      </c>
      <c r="D32" s="23" t="s">
        <v>114</v>
      </c>
      <c r="E32" s="23">
        <v>52</v>
      </c>
      <c r="F32" s="30">
        <v>50.6</v>
      </c>
      <c r="G32" s="34">
        <v>31</v>
      </c>
      <c r="H32" s="35">
        <f>500/(594.31747775582+(-27.23842536447*F32)+(0.82112226871*POWER(F32,2))+(-0.00930733913*POWER(F32,3))+(0.00004731582*POWER(F32,4))+(-0.00000009054*POWER(F32,5)))</f>
        <v>1.2730410599462927</v>
      </c>
      <c r="I32" s="36">
        <f>IF(OR(C32="open men",C32="open women",C32="submaster Men",C32="submaster Women"),1,LOOKUP(G32,'[1]TABLES'!A:A,'[1]TABLES'!B:B))</f>
        <v>1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>
        <v>112.5</v>
      </c>
      <c r="U32" s="58"/>
      <c r="V32" s="33">
        <f>IF(OR(L32&lt;0,O32&lt;0,T32&lt;0),"DQ",(MAX(J32:L32)+MAX(M32:O32)+MAX(R32:T32)))</f>
        <v>112.5</v>
      </c>
      <c r="W32" s="61">
        <f>V32*H32*I32</f>
        <v>143.21711924395794</v>
      </c>
      <c r="X32" s="39">
        <f t="shared" si="11"/>
        <v>0</v>
      </c>
      <c r="Y32" s="39">
        <f t="shared" si="11"/>
        <v>0</v>
      </c>
      <c r="Z32" s="39">
        <f t="shared" si="11"/>
        <v>0</v>
      </c>
      <c r="AA32" s="59">
        <f>Z32</f>
        <v>0</v>
      </c>
      <c r="AB32" s="39">
        <f t="shared" si="9"/>
        <v>0</v>
      </c>
      <c r="AC32" s="39">
        <f t="shared" si="9"/>
        <v>0</v>
      </c>
      <c r="AD32" s="39">
        <f t="shared" si="9"/>
        <v>0</v>
      </c>
      <c r="AE32" s="39">
        <f>MAX(X32:Z32)+MAX(AB32:AD32)</f>
        <v>0</v>
      </c>
      <c r="AF32" s="59">
        <f>AD32</f>
        <v>0</v>
      </c>
      <c r="AG32" s="39">
        <f t="shared" si="10"/>
        <v>0</v>
      </c>
      <c r="AH32" s="39">
        <f t="shared" si="10"/>
        <v>0</v>
      </c>
      <c r="AI32" s="39">
        <f t="shared" si="10"/>
        <v>248.0175</v>
      </c>
      <c r="AJ32" s="59">
        <f>AI32</f>
        <v>248.0175</v>
      </c>
      <c r="AK32" s="28">
        <f>IF(OR(Z32&lt;0,AD32&lt;0,AI32&lt;0),"DQ",MAX(X32:Z32)+MAX(AB32:AD32)+MAX(AG32:AI32))</f>
        <v>248.0175</v>
      </c>
      <c r="AL32" s="79"/>
    </row>
    <row r="33" spans="1:38" s="22" customFormat="1" ht="16.5" customHeight="1">
      <c r="A33" s="56"/>
      <c r="B33" s="60"/>
      <c r="D33" s="23"/>
      <c r="E33" s="23"/>
      <c r="F33" s="30"/>
      <c r="G33" s="34"/>
      <c r="H33" s="35"/>
      <c r="I33" s="36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33"/>
      <c r="W33" s="61">
        <f>V33*H33*I33</f>
        <v>0</v>
      </c>
      <c r="X33" s="39">
        <f t="shared" si="11"/>
        <v>0</v>
      </c>
      <c r="Y33" s="39">
        <f t="shared" si="11"/>
        <v>0</v>
      </c>
      <c r="Z33" s="39">
        <f t="shared" si="11"/>
        <v>0</v>
      </c>
      <c r="AA33" s="59">
        <f>Z33</f>
        <v>0</v>
      </c>
      <c r="AB33" s="39">
        <f t="shared" si="9"/>
        <v>0</v>
      </c>
      <c r="AC33" s="39">
        <f t="shared" si="9"/>
        <v>0</v>
      </c>
      <c r="AD33" s="39">
        <f t="shared" si="9"/>
        <v>0</v>
      </c>
      <c r="AE33" s="39">
        <f>MAX(X33:Z33)+MAX(AB33:AD33)</f>
        <v>0</v>
      </c>
      <c r="AF33" s="59">
        <f>AD33</f>
        <v>0</v>
      </c>
      <c r="AG33" s="39">
        <f t="shared" si="10"/>
        <v>0</v>
      </c>
      <c r="AH33" s="39">
        <f t="shared" si="10"/>
        <v>0</v>
      </c>
      <c r="AI33" s="39">
        <f t="shared" si="10"/>
        <v>0</v>
      </c>
      <c r="AJ33" s="59">
        <f>AI33</f>
        <v>0</v>
      </c>
      <c r="AK33" s="28">
        <f>IF(OR(Z33&lt;0,AD33&lt;0,AI33&lt;0),"DQ",MAX(X33:Z33)+MAX(AB33:AD33)+MAX(AG33:AI33))</f>
        <v>0</v>
      </c>
      <c r="AL33" s="79"/>
    </row>
    <row r="34" spans="1:38" s="34" customFormat="1" ht="15.75">
      <c r="A34" s="23"/>
      <c r="B34" s="90" t="s">
        <v>83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2"/>
      <c r="AL34" s="80"/>
    </row>
    <row r="35" spans="1:38" s="22" customFormat="1" ht="16.5" customHeight="1">
      <c r="A35" s="44"/>
      <c r="B35" s="54" t="s">
        <v>48</v>
      </c>
      <c r="C35" s="53"/>
      <c r="D35" s="54"/>
      <c r="E35" s="53"/>
      <c r="F35" s="53"/>
      <c r="G35" s="53"/>
      <c r="H35" s="53"/>
      <c r="I35" s="36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33">
        <f>IF(OR(L35&lt;0,O35&lt;0,T35&lt;0),"DQ",(MAX(J35:L35)+MAX(M35:O35)+MAX(R35:T35)))</f>
        <v>0</v>
      </c>
      <c r="W35" s="55"/>
      <c r="X35" s="53"/>
      <c r="Y35" s="53"/>
      <c r="Z35" s="53"/>
      <c r="AA35" s="59">
        <f>Z35</f>
        <v>0</v>
      </c>
      <c r="AB35" s="39">
        <f aca="true" t="shared" si="12" ref="AB35:AD38">SUM(M35*2.2046)</f>
        <v>0</v>
      </c>
      <c r="AC35" s="39">
        <f t="shared" si="12"/>
        <v>0</v>
      </c>
      <c r="AD35" s="39">
        <f t="shared" si="12"/>
        <v>0</v>
      </c>
      <c r="AE35" s="39"/>
      <c r="AF35" s="59">
        <f>AD35</f>
        <v>0</v>
      </c>
      <c r="AG35" s="39">
        <f aca="true" t="shared" si="13" ref="AG35:AI38">SUM(R35*2.2046)</f>
        <v>0</v>
      </c>
      <c r="AH35" s="39">
        <f t="shared" si="13"/>
        <v>0</v>
      </c>
      <c r="AI35" s="39">
        <f t="shared" si="13"/>
        <v>0</v>
      </c>
      <c r="AJ35" s="59">
        <f>AI35</f>
        <v>0</v>
      </c>
      <c r="AK35" s="28">
        <f>IF(OR(Z35&lt;0,AD35&lt;0,AI35&lt;0),"DQ",MAX(X35:Z35)+MAX(AB35:AD35)+MAX(AG35:AI35))</f>
        <v>0</v>
      </c>
      <c r="AL35" s="79"/>
    </row>
    <row r="36" spans="1:38" s="22" customFormat="1" ht="12.75">
      <c r="A36" s="23"/>
      <c r="B36" s="31" t="s">
        <v>190</v>
      </c>
      <c r="D36" s="57"/>
      <c r="E36" s="23"/>
      <c r="F36" s="30"/>
      <c r="G36" s="34"/>
      <c r="H36" s="43"/>
      <c r="I36" s="36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33">
        <f>IF(OR(L36&lt;0,O36&lt;0,T36&lt;0),"DQ",(MAX(J36:L36)+MAX(M36:O36)+MAX(R36:T36)))</f>
        <v>0</v>
      </c>
      <c r="W36" s="61"/>
      <c r="X36" s="39">
        <f aca="true" t="shared" si="14" ref="X36:Z38">SUM(J36*2.2046)</f>
        <v>0</v>
      </c>
      <c r="Y36" s="39">
        <f t="shared" si="14"/>
        <v>0</v>
      </c>
      <c r="Z36" s="39">
        <f t="shared" si="14"/>
        <v>0</v>
      </c>
      <c r="AA36" s="59">
        <f>Z36</f>
        <v>0</v>
      </c>
      <c r="AB36" s="39">
        <f t="shared" si="12"/>
        <v>0</v>
      </c>
      <c r="AC36" s="39">
        <f t="shared" si="12"/>
        <v>0</v>
      </c>
      <c r="AD36" s="39">
        <f t="shared" si="12"/>
        <v>0</v>
      </c>
      <c r="AE36" s="39"/>
      <c r="AF36" s="59">
        <f>AD36</f>
        <v>0</v>
      </c>
      <c r="AG36" s="39">
        <f t="shared" si="13"/>
        <v>0</v>
      </c>
      <c r="AH36" s="39">
        <f t="shared" si="13"/>
        <v>0</v>
      </c>
      <c r="AI36" s="39">
        <f t="shared" si="13"/>
        <v>0</v>
      </c>
      <c r="AJ36" s="59">
        <f>AI36</f>
        <v>0</v>
      </c>
      <c r="AK36" s="28">
        <f>IF(OR(Z36&lt;0,AD36&lt;0,AI36&lt;0),"DQ",MAX(X36:Z36)+MAX(AB36:AD36)+MAX(AG36:AI36))</f>
        <v>0</v>
      </c>
      <c r="AL36" s="79"/>
    </row>
    <row r="37" spans="1:38" s="22" customFormat="1" ht="12.75">
      <c r="A37" s="56">
        <v>1</v>
      </c>
      <c r="B37" s="60" t="s">
        <v>192</v>
      </c>
      <c r="C37" s="40" t="s">
        <v>118</v>
      </c>
      <c r="D37" s="41" t="s">
        <v>114</v>
      </c>
      <c r="E37" s="41">
        <v>75</v>
      </c>
      <c r="F37" s="37">
        <v>73.6</v>
      </c>
      <c r="G37" s="42">
        <v>22</v>
      </c>
      <c r="H37" s="43">
        <f>500/(-216.0475144+(16.2606339*F37)+(-0.002388645*POWER(F37,2))+(-0.00113732*POWER(F37,3))+(0.00000701863*POWER(F37,4))+(-0.00000001291*POWER(F37,5)))</f>
        <v>0.7220954555009691</v>
      </c>
      <c r="I37" s="36">
        <f>IF(OR(C37="open men",C37="open women",C37="submaster Men",C37="submaster Women"),1,LOOKUP(G37,TABLES!A:A,TABLES!B:B))</f>
        <v>1.01</v>
      </c>
      <c r="J37" s="58"/>
      <c r="K37" s="58"/>
      <c r="L37" s="58">
        <v>200</v>
      </c>
      <c r="M37" s="58"/>
      <c r="N37" s="58"/>
      <c r="O37" s="58">
        <v>150</v>
      </c>
      <c r="P37" s="58"/>
      <c r="Q37" s="58"/>
      <c r="R37" s="58"/>
      <c r="S37" s="58"/>
      <c r="T37" s="58">
        <v>235</v>
      </c>
      <c r="U37" s="58"/>
      <c r="V37" s="33">
        <f>IF(OR(L37&lt;0,O37&lt;0,T37&lt;0),"DQ",(MAX(J37:L37)+MAX(M37:O37)+MAX(R37:T37)))</f>
        <v>585</v>
      </c>
      <c r="W37" s="61">
        <f>V37*H37*I37</f>
        <v>426.6500998827476</v>
      </c>
      <c r="X37" s="39">
        <f t="shared" si="14"/>
        <v>0</v>
      </c>
      <c r="Y37" s="39">
        <f t="shared" si="14"/>
        <v>0</v>
      </c>
      <c r="Z37" s="39">
        <f t="shared" si="14"/>
        <v>440.92</v>
      </c>
      <c r="AA37" s="59">
        <f>Z37</f>
        <v>440.92</v>
      </c>
      <c r="AB37" s="39">
        <f t="shared" si="12"/>
        <v>0</v>
      </c>
      <c r="AC37" s="39">
        <f t="shared" si="12"/>
        <v>0</v>
      </c>
      <c r="AD37" s="39">
        <f t="shared" si="12"/>
        <v>330.69</v>
      </c>
      <c r="AE37" s="39">
        <f>MAX(X37:Z37)+MAX(AB37:AD37)</f>
        <v>771.61</v>
      </c>
      <c r="AF37" s="59">
        <f>AD37</f>
        <v>330.69</v>
      </c>
      <c r="AG37" s="39">
        <f t="shared" si="13"/>
        <v>0</v>
      </c>
      <c r="AH37" s="39">
        <f t="shared" si="13"/>
        <v>0</v>
      </c>
      <c r="AI37" s="39">
        <f t="shared" si="13"/>
        <v>518.081</v>
      </c>
      <c r="AJ37" s="59">
        <f>AI37</f>
        <v>518.081</v>
      </c>
      <c r="AK37" s="28">
        <f>IF(OR(Z37&lt;0,AD37&lt;0,AI37&lt;0),"DQ",MAX(X37:Z37)+MAX(AB37:AD37)+MAX(AG37:AI37))</f>
        <v>1289.691</v>
      </c>
      <c r="AL37" s="79"/>
    </row>
    <row r="38" spans="1:38" s="22" customFormat="1" ht="12.75">
      <c r="A38" s="56">
        <v>2</v>
      </c>
      <c r="B38" s="60" t="s">
        <v>148</v>
      </c>
      <c r="C38" s="40" t="s">
        <v>118</v>
      </c>
      <c r="D38" s="41" t="s">
        <v>114</v>
      </c>
      <c r="E38" s="41">
        <v>75</v>
      </c>
      <c r="F38" s="37">
        <v>69.5</v>
      </c>
      <c r="G38" s="42">
        <v>23</v>
      </c>
      <c r="H38" s="43">
        <f>500/(-216.0475144+(16.2606339*F38)+(-0.002388645*POWER(F38,2))+(-0.00113732*POWER(F38,3))+(0.00000701863*POWER(F38,4))+(-0.00000001291*POWER(F38,5)))</f>
        <v>0.753525300991821</v>
      </c>
      <c r="I38" s="36">
        <f>IF(OR(C38="open men",C38="open women",C38="submaster Men",C38="submaster Women"),1,LOOKUP(G38,TABLES!A:A,TABLES!B:B))</f>
        <v>1</v>
      </c>
      <c r="J38" s="58"/>
      <c r="K38" s="58"/>
      <c r="L38" s="58">
        <v>155</v>
      </c>
      <c r="M38" s="58"/>
      <c r="N38" s="58"/>
      <c r="O38" s="58">
        <v>117.5</v>
      </c>
      <c r="P38" s="58"/>
      <c r="Q38" s="58"/>
      <c r="R38" s="58"/>
      <c r="S38" s="58"/>
      <c r="T38" s="58">
        <v>187.5</v>
      </c>
      <c r="U38" s="58"/>
      <c r="V38" s="33">
        <f>IF(OR(L38&lt;0,O38&lt;0,T38&lt;0),"DQ",(MAX(J38:L38)+MAX(M38:O38)+MAX(R38:T38)))</f>
        <v>460</v>
      </c>
      <c r="W38" s="61">
        <f>V38*H38*I38</f>
        <v>346.6216384562377</v>
      </c>
      <c r="X38" s="39">
        <f t="shared" si="14"/>
        <v>0</v>
      </c>
      <c r="Y38" s="39">
        <f t="shared" si="14"/>
        <v>0</v>
      </c>
      <c r="Z38" s="39">
        <f t="shared" si="14"/>
        <v>341.713</v>
      </c>
      <c r="AA38" s="59">
        <f>Z38</f>
        <v>341.713</v>
      </c>
      <c r="AB38" s="39">
        <f t="shared" si="12"/>
        <v>0</v>
      </c>
      <c r="AC38" s="39">
        <f t="shared" si="12"/>
        <v>0</v>
      </c>
      <c r="AD38" s="39">
        <f t="shared" si="12"/>
        <v>259.0405</v>
      </c>
      <c r="AE38" s="39">
        <f>MAX(X38:Z38)+MAX(AB38:AD38)</f>
        <v>600.7535</v>
      </c>
      <c r="AF38" s="59">
        <f>AD38</f>
        <v>259.0405</v>
      </c>
      <c r="AG38" s="39">
        <f t="shared" si="13"/>
        <v>0</v>
      </c>
      <c r="AH38" s="39">
        <f t="shared" si="13"/>
        <v>0</v>
      </c>
      <c r="AI38" s="39">
        <f t="shared" si="13"/>
        <v>413.3625</v>
      </c>
      <c r="AJ38" s="59">
        <f>AI38</f>
        <v>413.3625</v>
      </c>
      <c r="AK38" s="28">
        <f>IF(OR(Z38&lt;0,AD38&lt;0,AI38&lt;0),"DQ",MAX(X38:Z38)+MAX(AB38:AD38)+MAX(AG38:AI38))</f>
        <v>1014.116</v>
      </c>
      <c r="AL38" s="79"/>
    </row>
    <row r="39" spans="1:38" s="22" customFormat="1" ht="12.75">
      <c r="A39" s="56"/>
      <c r="B39" s="60"/>
      <c r="C39" s="40"/>
      <c r="D39" s="41"/>
      <c r="E39" s="41"/>
      <c r="F39" s="37"/>
      <c r="G39" s="42"/>
      <c r="H39" s="43"/>
      <c r="I39" s="36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33"/>
      <c r="W39" s="61"/>
      <c r="X39" s="39"/>
      <c r="Y39" s="39"/>
      <c r="Z39" s="39"/>
      <c r="AA39" s="59"/>
      <c r="AB39" s="39"/>
      <c r="AC39" s="39"/>
      <c r="AD39" s="39"/>
      <c r="AE39" s="39"/>
      <c r="AF39" s="59"/>
      <c r="AG39" s="39"/>
      <c r="AH39" s="39"/>
      <c r="AI39" s="39"/>
      <c r="AJ39" s="59"/>
      <c r="AK39" s="28"/>
      <c r="AL39" s="79"/>
    </row>
    <row r="40" spans="1:38" s="22" customFormat="1" ht="12.75">
      <c r="A40" s="23"/>
      <c r="B40" s="31" t="s">
        <v>95</v>
      </c>
      <c r="D40" s="57"/>
      <c r="E40" s="23"/>
      <c r="F40" s="30"/>
      <c r="G40" s="34"/>
      <c r="H40" s="43"/>
      <c r="I40" s="36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33">
        <f>IF(OR(L40&lt;0,O40&lt;0,T40&lt;0),"DQ",(MAX(J40:L40)+MAX(M40:O40)+MAX(R40:T40)))</f>
        <v>0</v>
      </c>
      <c r="W40" s="61"/>
      <c r="X40" s="39">
        <f aca="true" t="shared" si="15" ref="X40:Z41">SUM(J40*2.2046)</f>
        <v>0</v>
      </c>
      <c r="Y40" s="39">
        <f t="shared" si="15"/>
        <v>0</v>
      </c>
      <c r="Z40" s="39">
        <f t="shared" si="15"/>
        <v>0</v>
      </c>
      <c r="AA40" s="59">
        <f>Z40</f>
        <v>0</v>
      </c>
      <c r="AB40" s="39">
        <f aca="true" t="shared" si="16" ref="AB40:AD41">SUM(M40*2.2046)</f>
        <v>0</v>
      </c>
      <c r="AC40" s="39">
        <f t="shared" si="16"/>
        <v>0</v>
      </c>
      <c r="AD40" s="39">
        <f t="shared" si="16"/>
        <v>0</v>
      </c>
      <c r="AE40" s="39"/>
      <c r="AF40" s="59">
        <f>AD40</f>
        <v>0</v>
      </c>
      <c r="AG40" s="39">
        <f aca="true" t="shared" si="17" ref="AG40:AI41">SUM(R40*2.2046)</f>
        <v>0</v>
      </c>
      <c r="AH40" s="39">
        <f t="shared" si="17"/>
        <v>0</v>
      </c>
      <c r="AI40" s="39">
        <f t="shared" si="17"/>
        <v>0</v>
      </c>
      <c r="AJ40" s="59">
        <f>AI40</f>
        <v>0</v>
      </c>
      <c r="AK40" s="28">
        <f>IF(OR(Z40&lt;0,AD40&lt;0,AI40&lt;0),"DQ",MAX(X40:Z40)+MAX(AB40:AD40)+MAX(AG40:AI40))</f>
        <v>0</v>
      </c>
      <c r="AL40" s="79"/>
    </row>
    <row r="41" spans="1:38" s="22" customFormat="1" ht="12.75">
      <c r="A41" s="56">
        <v>1</v>
      </c>
      <c r="B41" s="60" t="s">
        <v>133</v>
      </c>
      <c r="C41" s="40" t="s">
        <v>118</v>
      </c>
      <c r="D41" s="41" t="s">
        <v>114</v>
      </c>
      <c r="E41" s="41">
        <v>67.5</v>
      </c>
      <c r="F41" s="37">
        <v>66.7</v>
      </c>
      <c r="G41" s="42">
        <v>20</v>
      </c>
      <c r="H41" s="43">
        <f>500/(-216.0475144+(16.2606339*F41)+(-0.002388645*POWER(F41,2))+(-0.00113732*POWER(F41,3))+(0.00000701863*POWER(F41,4))+(-0.00000001291*POWER(F41,5)))</f>
        <v>0.7784594171331244</v>
      </c>
      <c r="I41" s="36">
        <f>IF(OR(C41="open men",C41="open women",C41="submaster Men",C41="submaster Women"),1,LOOKUP(G41,TABLES!A:A,TABLES!B:B))</f>
        <v>1.03</v>
      </c>
      <c r="J41" s="58"/>
      <c r="K41" s="58"/>
      <c r="L41" s="58">
        <v>172.5</v>
      </c>
      <c r="M41" s="58"/>
      <c r="N41" s="58"/>
      <c r="O41" s="58">
        <v>112.5</v>
      </c>
      <c r="P41" s="58"/>
      <c r="Q41" s="58"/>
      <c r="R41" s="58"/>
      <c r="S41" s="58"/>
      <c r="T41" s="58">
        <v>207.5</v>
      </c>
      <c r="U41" s="58"/>
      <c r="V41" s="33">
        <f>IF(OR(L41&lt;0,O41&lt;0,T41&lt;0),"DQ",(MAX(J41:L41)+MAX(M41:O41)+MAX(R41:T41)))</f>
        <v>492.5</v>
      </c>
      <c r="W41" s="61">
        <f>V41*H41*I41</f>
        <v>394.89300082620565</v>
      </c>
      <c r="X41" s="39">
        <f t="shared" si="15"/>
        <v>0</v>
      </c>
      <c r="Y41" s="39">
        <f t="shared" si="15"/>
        <v>0</v>
      </c>
      <c r="Z41" s="39">
        <f t="shared" si="15"/>
        <v>380.2935</v>
      </c>
      <c r="AA41" s="59">
        <f>Z41</f>
        <v>380.2935</v>
      </c>
      <c r="AB41" s="39">
        <f t="shared" si="16"/>
        <v>0</v>
      </c>
      <c r="AC41" s="39">
        <f t="shared" si="16"/>
        <v>0</v>
      </c>
      <c r="AD41" s="39">
        <f t="shared" si="16"/>
        <v>248.0175</v>
      </c>
      <c r="AE41" s="39">
        <f>MAX(X41:Z41)+MAX(AB41:AD41)</f>
        <v>628.311</v>
      </c>
      <c r="AF41" s="59">
        <f>AD41</f>
        <v>248.0175</v>
      </c>
      <c r="AG41" s="39">
        <f t="shared" si="17"/>
        <v>0</v>
      </c>
      <c r="AH41" s="39">
        <f t="shared" si="17"/>
        <v>0</v>
      </c>
      <c r="AI41" s="39">
        <f t="shared" si="17"/>
        <v>457.4545</v>
      </c>
      <c r="AJ41" s="59">
        <f>AI41</f>
        <v>457.4545</v>
      </c>
      <c r="AK41" s="28">
        <f>IF(OR(Z41&lt;0,AD41&lt;0,AI41&lt;0),"DQ",MAX(X41:Z41)+MAX(AB41:AD41)+MAX(AG41:AI41))</f>
        <v>1085.7655</v>
      </c>
      <c r="AL41" s="79"/>
    </row>
    <row r="42" spans="1:38" s="22" customFormat="1" ht="15" customHeight="1">
      <c r="A42" s="56"/>
      <c r="B42" s="60"/>
      <c r="C42" s="40"/>
      <c r="D42" s="41"/>
      <c r="E42" s="41"/>
      <c r="F42" s="37"/>
      <c r="G42" s="42"/>
      <c r="H42" s="43"/>
      <c r="I42" s="36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33"/>
      <c r="W42" s="61"/>
      <c r="X42" s="39"/>
      <c r="Y42" s="39"/>
      <c r="Z42" s="39"/>
      <c r="AA42" s="59"/>
      <c r="AB42" s="39"/>
      <c r="AC42" s="39"/>
      <c r="AD42" s="39"/>
      <c r="AE42" s="39"/>
      <c r="AF42" s="59"/>
      <c r="AG42" s="39"/>
      <c r="AH42" s="39"/>
      <c r="AI42" s="39"/>
      <c r="AJ42" s="59"/>
      <c r="AK42" s="28"/>
      <c r="AL42" s="79"/>
    </row>
    <row r="43" spans="1:38" s="22" customFormat="1" ht="12.75" hidden="1">
      <c r="A43" s="56"/>
      <c r="B43" s="31" t="s">
        <v>78</v>
      </c>
      <c r="D43" s="57"/>
      <c r="E43" s="23"/>
      <c r="F43" s="30"/>
      <c r="G43" s="34"/>
      <c r="H43" s="43"/>
      <c r="I43" s="36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33">
        <f>IF(OR(L43&lt;0,O43&lt;0,T43&lt;0),"DQ",(MAX(J43:L43)+MAX(M43:O43)+MAX(R43:T43)))</f>
        <v>0</v>
      </c>
      <c r="W43" s="61"/>
      <c r="X43" s="39">
        <f aca="true" t="shared" si="18" ref="X43:Z44">SUM(J43*2.2046)</f>
        <v>0</v>
      </c>
      <c r="Y43" s="39">
        <f t="shared" si="18"/>
        <v>0</v>
      </c>
      <c r="Z43" s="39">
        <f t="shared" si="18"/>
        <v>0</v>
      </c>
      <c r="AA43" s="59">
        <f>Z43</f>
        <v>0</v>
      </c>
      <c r="AB43" s="39">
        <f aca="true" t="shared" si="19" ref="AB43:AD44">SUM(M43*2.2046)</f>
        <v>0</v>
      </c>
      <c r="AC43" s="39">
        <f t="shared" si="19"/>
        <v>0</v>
      </c>
      <c r="AD43" s="39">
        <f t="shared" si="19"/>
        <v>0</v>
      </c>
      <c r="AE43" s="39"/>
      <c r="AF43" s="59">
        <f>AD43</f>
        <v>0</v>
      </c>
      <c r="AG43" s="39">
        <f aca="true" t="shared" si="20" ref="AG43:AI44">SUM(R43*2.2046)</f>
        <v>0</v>
      </c>
      <c r="AH43" s="39">
        <f t="shared" si="20"/>
        <v>0</v>
      </c>
      <c r="AI43" s="39">
        <f t="shared" si="20"/>
        <v>0</v>
      </c>
      <c r="AJ43" s="59">
        <f>AI43</f>
        <v>0</v>
      </c>
      <c r="AK43" s="28">
        <f>IF(OR(Z43&lt;0,AD43&lt;0,AI43&lt;0),"DQ",MAX(X43:Z43)+MAX(AB43:AD43)+MAX(AG43:AI43))</f>
        <v>0</v>
      </c>
      <c r="AL43" s="79"/>
    </row>
    <row r="44" spans="1:38" s="22" customFormat="1" ht="12.75" hidden="1">
      <c r="A44" s="56"/>
      <c r="B44" s="60"/>
      <c r="C44" s="40"/>
      <c r="D44" s="41"/>
      <c r="E44" s="41"/>
      <c r="F44" s="37"/>
      <c r="G44" s="42"/>
      <c r="H44" s="43">
        <f>500/(-216.0475144+(16.2606339*F44)+(-0.002388645*POWER(F44,2))+(-0.00113732*POWER(F44,3))+(0.00000701863*POWER(F44,4))+(-0.00000001291*POWER(F44,5)))</f>
        <v>-2.314305727555271</v>
      </c>
      <c r="I44" s="36" t="e">
        <f>IF(OR(C44="open men",C44="open women",C44="submaster Men",C44="submaster Women"),1,LOOKUP(G44,TABLES!A:A,TABLES!B:B))</f>
        <v>#N/A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3">
        <f>IF(OR(L44&lt;0,O44&lt;0,T44&lt;0),"DQ",(MAX(J44:L44)+MAX(M44:O44)+MAX(R44:T44)))</f>
        <v>0</v>
      </c>
      <c r="W44" s="61" t="e">
        <f>V44*H44*I44</f>
        <v>#N/A</v>
      </c>
      <c r="X44" s="39">
        <f t="shared" si="18"/>
        <v>0</v>
      </c>
      <c r="Y44" s="39">
        <f t="shared" si="18"/>
        <v>0</v>
      </c>
      <c r="Z44" s="39">
        <f t="shared" si="18"/>
        <v>0</v>
      </c>
      <c r="AA44" s="59">
        <f>Z44</f>
        <v>0</v>
      </c>
      <c r="AB44" s="39">
        <f t="shared" si="19"/>
        <v>0</v>
      </c>
      <c r="AC44" s="39">
        <f t="shared" si="19"/>
        <v>0</v>
      </c>
      <c r="AD44" s="39">
        <f t="shared" si="19"/>
        <v>0</v>
      </c>
      <c r="AE44" s="39">
        <f>MAX(X44:Z44)+MAX(AB44:AD44)</f>
        <v>0</v>
      </c>
      <c r="AF44" s="59">
        <f>AD44</f>
        <v>0</v>
      </c>
      <c r="AG44" s="39">
        <f t="shared" si="20"/>
        <v>0</v>
      </c>
      <c r="AH44" s="39">
        <f t="shared" si="20"/>
        <v>0</v>
      </c>
      <c r="AI44" s="39">
        <f t="shared" si="20"/>
        <v>0</v>
      </c>
      <c r="AJ44" s="59">
        <f>AI44</f>
        <v>0</v>
      </c>
      <c r="AK44" s="28">
        <f>IF(OR(Z44&lt;0,AD44&lt;0,AI44&lt;0),"DQ",MAX(X44:Z44)+MAX(AB44:AD44)+MAX(AG44:AI44))</f>
        <v>0</v>
      </c>
      <c r="AL44" s="79"/>
    </row>
    <row r="45" spans="1:38" s="40" customFormat="1" ht="12.75" customHeight="1" hidden="1">
      <c r="A45" s="56"/>
      <c r="B45" s="22"/>
      <c r="C45" s="22"/>
      <c r="D45" s="41"/>
      <c r="E45" s="23"/>
      <c r="F45" s="30"/>
      <c r="G45" s="34"/>
      <c r="H45" s="43"/>
      <c r="I45" s="36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33">
        <f>IF(OR(L45&lt;0,O45&lt;0,T45&lt;0),"DQ",(MAX(J45:L45)+MAX(M45:O45)+MAX(R45:T45)))</f>
        <v>0</v>
      </c>
      <c r="W45" s="61"/>
      <c r="X45" s="39"/>
      <c r="Y45" s="39"/>
      <c r="Z45" s="39"/>
      <c r="AA45" s="59">
        <f>Z45</f>
        <v>0</v>
      </c>
      <c r="AB45" s="39"/>
      <c r="AC45" s="39"/>
      <c r="AD45" s="39"/>
      <c r="AE45" s="39"/>
      <c r="AF45" s="59">
        <f>AD45</f>
        <v>0</v>
      </c>
      <c r="AG45" s="39"/>
      <c r="AH45" s="39"/>
      <c r="AI45" s="39"/>
      <c r="AJ45" s="59">
        <f>AI45</f>
        <v>0</v>
      </c>
      <c r="AK45" s="28">
        <f>IF(OR(Z45&lt;0,AD45&lt;0,AI45&lt;0),"DQ",MAX(X45:Z45)+MAX(AB45:AD45)+MAX(AG45:AI45))</f>
        <v>0</v>
      </c>
      <c r="AL45" s="81"/>
    </row>
    <row r="46" spans="1:38" s="22" customFormat="1" ht="12.75" customHeight="1" hidden="1">
      <c r="A46" s="56"/>
      <c r="B46" s="31" t="s">
        <v>70</v>
      </c>
      <c r="D46" s="57"/>
      <c r="E46" s="23"/>
      <c r="F46" s="30"/>
      <c r="G46" s="34"/>
      <c r="H46" s="43"/>
      <c r="I46" s="36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33">
        <f>IF(OR(L46&lt;0,O46&lt;0,T46&lt;0),"DQ",(MAX(J46:L46)+MAX(M46:O46)+MAX(R46:T46)))</f>
        <v>0</v>
      </c>
      <c r="W46" s="61"/>
      <c r="X46" s="39">
        <f aca="true" t="shared" si="21" ref="X46:Z47">SUM(J46*2.2046)</f>
        <v>0</v>
      </c>
      <c r="Y46" s="39">
        <f t="shared" si="21"/>
        <v>0</v>
      </c>
      <c r="Z46" s="39">
        <f t="shared" si="21"/>
        <v>0</v>
      </c>
      <c r="AA46" s="59">
        <f>Z46</f>
        <v>0</v>
      </c>
      <c r="AB46" s="39">
        <f aca="true" t="shared" si="22" ref="AB46:AD47">SUM(M46*2.2046)</f>
        <v>0</v>
      </c>
      <c r="AC46" s="39">
        <f t="shared" si="22"/>
        <v>0</v>
      </c>
      <c r="AD46" s="39">
        <f t="shared" si="22"/>
        <v>0</v>
      </c>
      <c r="AE46" s="39"/>
      <c r="AF46" s="59">
        <f>AD46</f>
        <v>0</v>
      </c>
      <c r="AG46" s="39">
        <f aca="true" t="shared" si="23" ref="AG46:AI47">SUM(R46*2.2046)</f>
        <v>0</v>
      </c>
      <c r="AH46" s="39">
        <f t="shared" si="23"/>
        <v>0</v>
      </c>
      <c r="AI46" s="39">
        <f t="shared" si="23"/>
        <v>0</v>
      </c>
      <c r="AJ46" s="59">
        <f>AI46</f>
        <v>0</v>
      </c>
      <c r="AK46" s="28">
        <f>IF(OR(Z46&lt;0,AD46&lt;0,AI46&lt;0),"DQ",MAX(X46:Z46)+MAX(AB46:AD46)+MAX(AG46:AI46))</f>
        <v>0</v>
      </c>
      <c r="AL46" s="79"/>
    </row>
    <row r="47" spans="1:38" s="22" customFormat="1" ht="12.75" customHeight="1" hidden="1">
      <c r="A47" s="56"/>
      <c r="B47" s="60"/>
      <c r="C47" s="40"/>
      <c r="D47" s="41"/>
      <c r="E47" s="41"/>
      <c r="F47" s="37"/>
      <c r="G47" s="42"/>
      <c r="H47" s="43">
        <f>500/(-216.0475144+(16.2606339*F47)+(-0.002388645*POWER(F47,2))+(-0.00113732*POWER(F47,3))+(0.00000701863*POWER(F47,4))+(-0.00000001291*POWER(F47,5)))</f>
        <v>-2.314305727555271</v>
      </c>
      <c r="I47" s="36" t="e">
        <f>IF(OR(C47="open men",C47="open women",C47="submaster Men",C47="submaster Women"),1,LOOKUP(G47,TABLES!A:A,TABLES!B:B))</f>
        <v>#N/A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33">
        <f>IF(OR(L47&lt;0,O47&lt;0,T47&lt;0),"DQ",(MAX(J47:L47)+MAX(M47:O47)+MAX(R47:T47)))</f>
        <v>0</v>
      </c>
      <c r="W47" s="61" t="e">
        <f>V47*H47*I47</f>
        <v>#N/A</v>
      </c>
      <c r="X47" s="39">
        <f t="shared" si="21"/>
        <v>0</v>
      </c>
      <c r="Y47" s="39">
        <f t="shared" si="21"/>
        <v>0</v>
      </c>
      <c r="Z47" s="39">
        <f t="shared" si="21"/>
        <v>0</v>
      </c>
      <c r="AA47" s="59">
        <f>Z47</f>
        <v>0</v>
      </c>
      <c r="AB47" s="39">
        <f t="shared" si="22"/>
        <v>0</v>
      </c>
      <c r="AC47" s="39">
        <f t="shared" si="22"/>
        <v>0</v>
      </c>
      <c r="AD47" s="39">
        <f t="shared" si="22"/>
        <v>0</v>
      </c>
      <c r="AE47" s="39">
        <f>MAX(X47:Z47)+MAX(AB47:AD47)</f>
        <v>0</v>
      </c>
      <c r="AF47" s="59">
        <f>AD47</f>
        <v>0</v>
      </c>
      <c r="AG47" s="39">
        <f t="shared" si="23"/>
        <v>0</v>
      </c>
      <c r="AH47" s="39">
        <f t="shared" si="23"/>
        <v>0</v>
      </c>
      <c r="AI47" s="39">
        <f t="shared" si="23"/>
        <v>0</v>
      </c>
      <c r="AJ47" s="59">
        <f>AI47</f>
        <v>0</v>
      </c>
      <c r="AK47" s="28">
        <f>IF(OR(Z47&lt;0,AD47&lt;0,AI47&lt;0),"DQ",MAX(X47:Z47)+MAX(AB47:AD47)+MAX(AG47:AI47))</f>
        <v>0</v>
      </c>
      <c r="AL47" s="79"/>
    </row>
    <row r="48" spans="1:38" s="22" customFormat="1" ht="12.75" hidden="1">
      <c r="A48" s="56"/>
      <c r="B48" s="60"/>
      <c r="C48" s="40"/>
      <c r="D48" s="41"/>
      <c r="E48" s="41"/>
      <c r="F48" s="37"/>
      <c r="G48" s="42"/>
      <c r="H48" s="43"/>
      <c r="I48" s="36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33"/>
      <c r="W48" s="61"/>
      <c r="X48" s="39"/>
      <c r="Y48" s="39"/>
      <c r="Z48" s="39"/>
      <c r="AA48" s="59"/>
      <c r="AB48" s="39"/>
      <c r="AC48" s="39"/>
      <c r="AD48" s="39"/>
      <c r="AE48" s="39"/>
      <c r="AF48" s="59"/>
      <c r="AG48" s="39"/>
      <c r="AH48" s="39"/>
      <c r="AI48" s="39"/>
      <c r="AJ48" s="59"/>
      <c r="AK48" s="28"/>
      <c r="AL48" s="79"/>
    </row>
    <row r="49" spans="1:38" s="22" customFormat="1" ht="12.75" hidden="1">
      <c r="A49" s="56"/>
      <c r="B49" s="31" t="s">
        <v>76</v>
      </c>
      <c r="D49" s="57"/>
      <c r="E49" s="23"/>
      <c r="F49" s="30"/>
      <c r="G49" s="34"/>
      <c r="H49" s="43"/>
      <c r="I49" s="36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33">
        <f>IF(OR(L49&lt;0,O49&lt;0,T49&lt;0),"DQ",(MAX(J49:L49)+MAX(M49:O49)+MAX(R49:T49)))</f>
        <v>0</v>
      </c>
      <c r="W49" s="61"/>
      <c r="X49" s="39">
        <f aca="true" t="shared" si="24" ref="X49:Z50">SUM(J49*2.2046)</f>
        <v>0</v>
      </c>
      <c r="Y49" s="39">
        <f t="shared" si="24"/>
        <v>0</v>
      </c>
      <c r="Z49" s="39">
        <f t="shared" si="24"/>
        <v>0</v>
      </c>
      <c r="AA49" s="59">
        <f>Z49</f>
        <v>0</v>
      </c>
      <c r="AB49" s="39">
        <f aca="true" t="shared" si="25" ref="AB49:AD50">SUM(M49*2.2046)</f>
        <v>0</v>
      </c>
      <c r="AC49" s="39">
        <f t="shared" si="25"/>
        <v>0</v>
      </c>
      <c r="AD49" s="39">
        <f t="shared" si="25"/>
        <v>0</v>
      </c>
      <c r="AE49" s="39"/>
      <c r="AF49" s="59">
        <f>AD49</f>
        <v>0</v>
      </c>
      <c r="AG49" s="39">
        <f aca="true" t="shared" si="26" ref="AG49:AI50">SUM(R49*2.2046)</f>
        <v>0</v>
      </c>
      <c r="AH49" s="39">
        <f t="shared" si="26"/>
        <v>0</v>
      </c>
      <c r="AI49" s="39">
        <f t="shared" si="26"/>
        <v>0</v>
      </c>
      <c r="AJ49" s="59">
        <f>AI49</f>
        <v>0</v>
      </c>
      <c r="AK49" s="28">
        <f>IF(OR(Z49&lt;0,AD49&lt;0,AI49&lt;0),"DQ",MAX(X49:Z49)+MAX(AB49:AD49)+MAX(AG49:AI49))</f>
        <v>0</v>
      </c>
      <c r="AL49" s="79"/>
    </row>
    <row r="50" spans="1:38" s="22" customFormat="1" ht="12.75" hidden="1">
      <c r="A50" s="56"/>
      <c r="B50" s="60"/>
      <c r="C50" s="40"/>
      <c r="D50" s="41"/>
      <c r="E50" s="41"/>
      <c r="F50" s="37"/>
      <c r="G50" s="42"/>
      <c r="H50" s="43">
        <f>500/(-216.0475144+(16.2606339*F50)+(-0.002388645*POWER(F50,2))+(-0.00113732*POWER(F50,3))+(0.00000701863*POWER(F50,4))+(-0.00000001291*POWER(F50,5)))</f>
        <v>-2.314305727555271</v>
      </c>
      <c r="I50" s="36" t="e">
        <f>IF(OR(C50="open men",C50="open women",C50="submaster Men",C50="submaster Women"),1,LOOKUP(G50,TABLES!A:A,TABLES!B:B))</f>
        <v>#N/A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33">
        <f>IF(OR(L50&lt;0,O50&lt;0,T50&lt;0),"DQ",(MAX(J50:L50)+MAX(M50:O50)+MAX(R50:T50)))</f>
        <v>0</v>
      </c>
      <c r="W50" s="61" t="e">
        <f>V50*H50*I50</f>
        <v>#N/A</v>
      </c>
      <c r="X50" s="39">
        <f t="shared" si="24"/>
        <v>0</v>
      </c>
      <c r="Y50" s="39">
        <f t="shared" si="24"/>
        <v>0</v>
      </c>
      <c r="Z50" s="39">
        <f t="shared" si="24"/>
        <v>0</v>
      </c>
      <c r="AA50" s="59">
        <f>Z50</f>
        <v>0</v>
      </c>
      <c r="AB50" s="39">
        <f t="shared" si="25"/>
        <v>0</v>
      </c>
      <c r="AC50" s="39">
        <f t="shared" si="25"/>
        <v>0</v>
      </c>
      <c r="AD50" s="39">
        <f t="shared" si="25"/>
        <v>0</v>
      </c>
      <c r="AE50" s="39">
        <f>MAX(X50:Z50)+MAX(AB50:AD50)</f>
        <v>0</v>
      </c>
      <c r="AF50" s="59">
        <f>AD50</f>
        <v>0</v>
      </c>
      <c r="AG50" s="39">
        <f t="shared" si="26"/>
        <v>0</v>
      </c>
      <c r="AH50" s="39">
        <f t="shared" si="26"/>
        <v>0</v>
      </c>
      <c r="AI50" s="39">
        <f t="shared" si="26"/>
        <v>0</v>
      </c>
      <c r="AJ50" s="59">
        <f>AI50</f>
        <v>0</v>
      </c>
      <c r="AK50" s="28">
        <f>IF(OR(Z50&lt;0,AD50&lt;0,AI50&lt;0),"DQ",MAX(X50:Z50)+MAX(AB50:AD50)+MAX(AG50:AI50))</f>
        <v>0</v>
      </c>
      <c r="AL50" s="79"/>
    </row>
    <row r="51" spans="1:38" s="22" customFormat="1" ht="12.75" hidden="1">
      <c r="A51" s="56"/>
      <c r="B51" s="60"/>
      <c r="C51" s="40"/>
      <c r="D51" s="41"/>
      <c r="E51" s="41"/>
      <c r="F51" s="37"/>
      <c r="G51" s="42"/>
      <c r="H51" s="43"/>
      <c r="I51" s="36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3"/>
      <c r="W51" s="61"/>
      <c r="X51" s="39"/>
      <c r="Y51" s="39"/>
      <c r="Z51" s="39"/>
      <c r="AA51" s="59"/>
      <c r="AB51" s="39"/>
      <c r="AC51" s="39"/>
      <c r="AD51" s="39"/>
      <c r="AE51" s="39"/>
      <c r="AF51" s="59"/>
      <c r="AG51" s="39"/>
      <c r="AH51" s="39"/>
      <c r="AI51" s="39"/>
      <c r="AJ51" s="59"/>
      <c r="AK51" s="28"/>
      <c r="AL51" s="79"/>
    </row>
    <row r="52" spans="1:38" s="22" customFormat="1" ht="12.75">
      <c r="A52" s="56"/>
      <c r="B52" s="31" t="s">
        <v>85</v>
      </c>
      <c r="D52" s="57"/>
      <c r="E52" s="23"/>
      <c r="F52" s="30"/>
      <c r="G52" s="34"/>
      <c r="H52" s="35"/>
      <c r="I52" s="36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64"/>
      <c r="U52" s="58"/>
      <c r="V52" s="33">
        <f>IF(OR(L52&lt;0,O52&lt;0,T52&lt;0),"DQ",(MAX(J52:L52)+MAX(M52:O52)+MAX(R52:T52)))</f>
        <v>0</v>
      </c>
      <c r="W52" s="61"/>
      <c r="X52" s="39">
        <f aca="true" t="shared" si="27" ref="X52:Z53">SUM(J52*2.2046)</f>
        <v>0</v>
      </c>
      <c r="Y52" s="39">
        <f t="shared" si="27"/>
        <v>0</v>
      </c>
      <c r="Z52" s="39">
        <f t="shared" si="27"/>
        <v>0</v>
      </c>
      <c r="AA52" s="59">
        <f>Z52</f>
        <v>0</v>
      </c>
      <c r="AB52" s="39">
        <f aca="true" t="shared" si="28" ref="AB52:AD53">SUM(M52*2.2046)</f>
        <v>0</v>
      </c>
      <c r="AC52" s="39">
        <f t="shared" si="28"/>
        <v>0</v>
      </c>
      <c r="AD52" s="39">
        <f t="shared" si="28"/>
        <v>0</v>
      </c>
      <c r="AE52" s="39"/>
      <c r="AF52" s="59">
        <f>AD52</f>
        <v>0</v>
      </c>
      <c r="AG52" s="39">
        <f aca="true" t="shared" si="29" ref="AG52:AI53">SUM(R52*2.2046)</f>
        <v>0</v>
      </c>
      <c r="AH52" s="39">
        <f t="shared" si="29"/>
        <v>0</v>
      </c>
      <c r="AI52" s="39">
        <f t="shared" si="29"/>
        <v>0</v>
      </c>
      <c r="AJ52" s="59">
        <f>AI52</f>
        <v>0</v>
      </c>
      <c r="AK52" s="28">
        <f>IF(OR(Z52&lt;0,AD52&lt;0,AI52&lt;0),"DQ",MAX(X52:Z52)+MAX(AB52:AD52)+MAX(AG52:AI52))</f>
        <v>0</v>
      </c>
      <c r="AL52" s="79"/>
    </row>
    <row r="53" spans="1:38" s="22" customFormat="1" ht="12.75">
      <c r="A53" s="56">
        <v>3</v>
      </c>
      <c r="B53" s="60" t="s">
        <v>116</v>
      </c>
      <c r="C53" s="40" t="s">
        <v>113</v>
      </c>
      <c r="D53" s="41" t="s">
        <v>114</v>
      </c>
      <c r="E53" s="41">
        <v>82.5</v>
      </c>
      <c r="F53" s="37">
        <v>78.1</v>
      </c>
      <c r="G53" s="42">
        <v>18</v>
      </c>
      <c r="H53" s="43">
        <f>500/(-216.0475144+(16.2606339*F53)+(-0.002388645*POWER(F53,2))+(-0.00113732*POWER(F53,3))+(0.00000701863*POWER(F53,4))+(-0.00000001291*POWER(F53,5)))</f>
        <v>0.6933283084449385</v>
      </c>
      <c r="I53" s="36">
        <f>IF(OR(C53="open men",C53="open women",C53="submaster Men",C53="submaster Women"),1,LOOKUP(G53,TABLES!A:A,TABLES!B:B))</f>
        <v>1</v>
      </c>
      <c r="J53" s="58"/>
      <c r="K53" s="58"/>
      <c r="L53" s="58">
        <v>195</v>
      </c>
      <c r="M53" s="58"/>
      <c r="N53" s="58"/>
      <c r="O53" s="58">
        <v>110</v>
      </c>
      <c r="P53" s="58"/>
      <c r="Q53" s="58"/>
      <c r="R53" s="58"/>
      <c r="S53" s="58"/>
      <c r="T53" s="64">
        <v>227.5</v>
      </c>
      <c r="U53" s="58"/>
      <c r="V53" s="33">
        <f>IF(OR(L53&lt;0,O53&lt;0,T53&lt;0),"DQ",(MAX(J53:L53)+MAX(M53:O53)+MAX(R53:T53)))</f>
        <v>532.5</v>
      </c>
      <c r="W53" s="61">
        <f>V53*H53*I53</f>
        <v>369.1973242469298</v>
      </c>
      <c r="X53" s="39">
        <f t="shared" si="27"/>
        <v>0</v>
      </c>
      <c r="Y53" s="39">
        <f t="shared" si="27"/>
        <v>0</v>
      </c>
      <c r="Z53" s="39">
        <f t="shared" si="27"/>
        <v>429.89700000000005</v>
      </c>
      <c r="AA53" s="59">
        <f>Z53</f>
        <v>429.89700000000005</v>
      </c>
      <c r="AB53" s="39">
        <f t="shared" si="28"/>
        <v>0</v>
      </c>
      <c r="AC53" s="39">
        <f t="shared" si="28"/>
        <v>0</v>
      </c>
      <c r="AD53" s="39">
        <f t="shared" si="28"/>
        <v>242.506</v>
      </c>
      <c r="AE53" s="39">
        <f>MAX(X53:Z53)+MAX(AB53:AD53)</f>
        <v>672.403</v>
      </c>
      <c r="AF53" s="59">
        <f>AD53</f>
        <v>242.506</v>
      </c>
      <c r="AG53" s="39">
        <f t="shared" si="29"/>
        <v>0</v>
      </c>
      <c r="AH53" s="39">
        <f t="shared" si="29"/>
        <v>0</v>
      </c>
      <c r="AI53" s="39">
        <f t="shared" si="29"/>
        <v>501.54650000000004</v>
      </c>
      <c r="AJ53" s="59">
        <f>AI53</f>
        <v>501.54650000000004</v>
      </c>
      <c r="AK53" s="28">
        <f>IF(OR(Z53&lt;0,AD53&lt;0,AI53&lt;0),"DQ",MAX(X53:Z53)+MAX(AB53:AD53)+MAX(AG53:AI53))</f>
        <v>1173.9495000000002</v>
      </c>
      <c r="AL53" s="79"/>
    </row>
    <row r="54" spans="1:38" s="22" customFormat="1" ht="12.75">
      <c r="A54" s="56">
        <v>1</v>
      </c>
      <c r="B54" s="60" t="s">
        <v>185</v>
      </c>
      <c r="C54" s="40" t="s">
        <v>113</v>
      </c>
      <c r="D54" s="41" t="s">
        <v>135</v>
      </c>
      <c r="E54" s="41">
        <v>82.5</v>
      </c>
      <c r="F54" s="37">
        <v>81.1</v>
      </c>
      <c r="G54" s="42">
        <v>37</v>
      </c>
      <c r="H54" s="43">
        <f>500/(-216.0475144+(16.2606339*F54)+(-0.002388645*POWER(F54,2))+(-0.00113732*POWER(F54,3))+(0.00000701863*POWER(F54,4))+(-0.00000001291*POWER(F54,5)))</f>
        <v>0.6769103301059894</v>
      </c>
      <c r="I54" s="36">
        <f>IF(OR(C54="open men",C54="open women",C54="submaster Men",C54="submaster Women"),1,LOOKUP(G54,TABLES!A:A,TABLES!B:B))</f>
        <v>1</v>
      </c>
      <c r="J54" s="58"/>
      <c r="K54" s="58"/>
      <c r="L54" s="58">
        <v>195</v>
      </c>
      <c r="M54" s="58"/>
      <c r="N54" s="58"/>
      <c r="O54" s="58">
        <v>150</v>
      </c>
      <c r="P54" s="58"/>
      <c r="Q54" s="58"/>
      <c r="R54" s="58"/>
      <c r="S54" s="58"/>
      <c r="T54" s="64">
        <v>235</v>
      </c>
      <c r="U54" s="58"/>
      <c r="V54" s="33">
        <f>IF(OR(L54&lt;0,O54&lt;0,T54&lt;0),"DQ",(MAX(J54:L54)+MAX(M54:O54)+MAX(R54:T54)))</f>
        <v>580</v>
      </c>
      <c r="W54" s="61">
        <f>V54*H54*I54</f>
        <v>392.6079914614739</v>
      </c>
      <c r="X54" s="39"/>
      <c r="Y54" s="39"/>
      <c r="Z54" s="39"/>
      <c r="AA54" s="59">
        <v>429.9</v>
      </c>
      <c r="AB54" s="39"/>
      <c r="AC54" s="39"/>
      <c r="AD54" s="39"/>
      <c r="AE54" s="39"/>
      <c r="AF54" s="59">
        <v>330.69</v>
      </c>
      <c r="AG54" s="39"/>
      <c r="AH54" s="39"/>
      <c r="AI54" s="39"/>
      <c r="AJ54" s="59">
        <v>518.08</v>
      </c>
      <c r="AK54" s="28">
        <v>1278.67</v>
      </c>
      <c r="AL54" s="79"/>
    </row>
    <row r="55" spans="1:38" s="22" customFormat="1" ht="12.75">
      <c r="A55" s="56">
        <v>2</v>
      </c>
      <c r="B55" s="60" t="s">
        <v>175</v>
      </c>
      <c r="C55" s="40" t="s">
        <v>113</v>
      </c>
      <c r="D55" s="41" t="s">
        <v>114</v>
      </c>
      <c r="E55" s="41">
        <v>82.5</v>
      </c>
      <c r="F55" s="37">
        <v>81.3</v>
      </c>
      <c r="G55" s="42">
        <v>28</v>
      </c>
      <c r="H55" s="43">
        <f>500/(-216.0475144+(16.2606339*F55)+(-0.002388645*POWER(F55,2))+(-0.00113732*POWER(F55,3))+(0.00000701863*POWER(F55,4))+(-0.00000001291*POWER(F55,5)))</f>
        <v>0.6758853714231216</v>
      </c>
      <c r="I55" s="36">
        <f>IF(OR(C55="open men",C55="open women",C55="submaster Men",C55="submaster Women"),1,LOOKUP(G55,TABLES!A:A,TABLES!B:B))</f>
        <v>1</v>
      </c>
      <c r="J55" s="58"/>
      <c r="K55" s="58"/>
      <c r="L55" s="58">
        <v>185</v>
      </c>
      <c r="M55" s="58"/>
      <c r="N55" s="58"/>
      <c r="O55" s="58">
        <v>130</v>
      </c>
      <c r="P55" s="58"/>
      <c r="Q55" s="58"/>
      <c r="R55" s="58"/>
      <c r="S55" s="58"/>
      <c r="T55" s="58">
        <v>237.5</v>
      </c>
      <c r="U55" s="58"/>
      <c r="V55" s="33">
        <f>IF(OR(L55&lt;0,O55&lt;0,T55&lt;0),"DQ",(MAX(J55:L55)+MAX(M55:O55)+MAX(R55:T55)))</f>
        <v>552.5</v>
      </c>
      <c r="W55" s="61">
        <f>V55*H55*I55</f>
        <v>373.42666771127466</v>
      </c>
      <c r="X55" s="39">
        <f>SUM(J55*2.2046)</f>
        <v>0</v>
      </c>
      <c r="Y55" s="39">
        <f>SUM(K55*2.2046)</f>
        <v>0</v>
      </c>
      <c r="Z55" s="39">
        <f>SUM(L55*2.2046)</f>
        <v>407.851</v>
      </c>
      <c r="AA55" s="59">
        <f>Z55</f>
        <v>407.851</v>
      </c>
      <c r="AB55" s="39">
        <f>SUM(M55*2.2046)</f>
        <v>0</v>
      </c>
      <c r="AC55" s="39">
        <f>SUM(N55*2.2046)</f>
        <v>0</v>
      </c>
      <c r="AD55" s="39">
        <f>SUM(O55*2.2046)</f>
        <v>286.598</v>
      </c>
      <c r="AE55" s="39">
        <f>MAX(X55:Z55)+MAX(AB55:AD55)</f>
        <v>694.4490000000001</v>
      </c>
      <c r="AF55" s="59">
        <f>AD55</f>
        <v>286.598</v>
      </c>
      <c r="AG55" s="39">
        <f>SUM(R55*2.2046)</f>
        <v>0</v>
      </c>
      <c r="AH55" s="39">
        <f>SUM(S55*2.2046)</f>
        <v>0</v>
      </c>
      <c r="AI55" s="39">
        <f>SUM(T55*2.2046)</f>
        <v>523.5925</v>
      </c>
      <c r="AJ55" s="59">
        <f>AI55</f>
        <v>523.5925</v>
      </c>
      <c r="AK55" s="28">
        <f>IF(OR(Z55&lt;0,AD55&lt;0,AI55&lt;0),"DQ",MAX(X55:Z55)+MAX(AB55:AD55)+MAX(AG55:AI55))</f>
        <v>1218.0415</v>
      </c>
      <c r="AL55" s="79"/>
    </row>
    <row r="56" spans="1:38" s="22" customFormat="1" ht="12.75">
      <c r="A56" s="56"/>
      <c r="B56" s="60"/>
      <c r="C56" s="40"/>
      <c r="D56" s="41"/>
      <c r="E56" s="41"/>
      <c r="F56" s="37"/>
      <c r="G56" s="42"/>
      <c r="H56" s="43"/>
      <c r="I56" s="36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64"/>
      <c r="U56" s="58"/>
      <c r="V56" s="33"/>
      <c r="W56" s="61"/>
      <c r="X56" s="39"/>
      <c r="Y56" s="39"/>
      <c r="Z56" s="39"/>
      <c r="AA56" s="59"/>
      <c r="AB56" s="39"/>
      <c r="AC56" s="39"/>
      <c r="AD56" s="39"/>
      <c r="AE56" s="39"/>
      <c r="AF56" s="59"/>
      <c r="AG56" s="39"/>
      <c r="AH56" s="39"/>
      <c r="AI56" s="39"/>
      <c r="AJ56" s="59"/>
      <c r="AK56" s="28"/>
      <c r="AL56" s="79"/>
    </row>
    <row r="57" spans="1:38" s="22" customFormat="1" ht="12.75">
      <c r="A57" s="56"/>
      <c r="B57" s="31" t="s">
        <v>117</v>
      </c>
      <c r="D57" s="57"/>
      <c r="E57" s="23"/>
      <c r="F57" s="30"/>
      <c r="G57" s="34"/>
      <c r="H57" s="35"/>
      <c r="I57" s="36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64"/>
      <c r="U57" s="58"/>
      <c r="V57" s="33">
        <f>IF(OR(L57&lt;0,O57&lt;0,T57&lt;0),"DQ",(MAX(J57:L57)+MAX(M57:O57)+MAX(R57:T57)))</f>
        <v>0</v>
      </c>
      <c r="W57" s="61"/>
      <c r="X57" s="39">
        <f aca="true" t="shared" si="30" ref="X57:Z58">SUM(J57*2.2046)</f>
        <v>0</v>
      </c>
      <c r="Y57" s="39">
        <f t="shared" si="30"/>
        <v>0</v>
      </c>
      <c r="Z57" s="39">
        <f t="shared" si="30"/>
        <v>0</v>
      </c>
      <c r="AA57" s="59">
        <f>Z57</f>
        <v>0</v>
      </c>
      <c r="AB57" s="39">
        <f aca="true" t="shared" si="31" ref="AB57:AD58">SUM(M57*2.2046)</f>
        <v>0</v>
      </c>
      <c r="AC57" s="39">
        <f t="shared" si="31"/>
        <v>0</v>
      </c>
      <c r="AD57" s="39">
        <f t="shared" si="31"/>
        <v>0</v>
      </c>
      <c r="AE57" s="39"/>
      <c r="AF57" s="59">
        <f>AD57</f>
        <v>0</v>
      </c>
      <c r="AG57" s="39">
        <f aca="true" t="shared" si="32" ref="AG57:AI58">SUM(R57*2.2046)</f>
        <v>0</v>
      </c>
      <c r="AH57" s="39">
        <f t="shared" si="32"/>
        <v>0</v>
      </c>
      <c r="AI57" s="39">
        <f t="shared" si="32"/>
        <v>0</v>
      </c>
      <c r="AJ57" s="59">
        <f>AI57</f>
        <v>0</v>
      </c>
      <c r="AK57" s="28">
        <f>IF(OR(Z57&lt;0,AD57&lt;0,AI57&lt;0),"DQ",MAX(X57:Z57)+MAX(AB57:AD57)+MAX(AG57:AI57))</f>
        <v>0</v>
      </c>
      <c r="AL57" s="79"/>
    </row>
    <row r="58" spans="1:38" s="22" customFormat="1" ht="12.75">
      <c r="A58" s="56">
        <v>1</v>
      </c>
      <c r="B58" s="60" t="s">
        <v>116</v>
      </c>
      <c r="C58" s="40" t="s">
        <v>118</v>
      </c>
      <c r="D58" s="41" t="s">
        <v>114</v>
      </c>
      <c r="E58" s="41">
        <v>82.5</v>
      </c>
      <c r="F58" s="37">
        <v>78.1</v>
      </c>
      <c r="G58" s="42">
        <v>18</v>
      </c>
      <c r="H58" s="43">
        <f>500/(-216.0475144+(16.2606339*F58)+(-0.002388645*POWER(F58,2))+(-0.00113732*POWER(F58,3))+(0.00000701863*POWER(F58,4))+(-0.00000001291*POWER(F58,5)))</f>
        <v>0.6933283084449385</v>
      </c>
      <c r="I58" s="36">
        <f>IF(OR(C58="open men",C58="open women",C58="submaster Men",C58="submaster Women"),1,LOOKUP(G58,TABLES!A:A,TABLES!B:B))</f>
        <v>1.06</v>
      </c>
      <c r="J58" s="58"/>
      <c r="K58" s="58"/>
      <c r="L58" s="58">
        <v>195</v>
      </c>
      <c r="M58" s="58"/>
      <c r="N58" s="58"/>
      <c r="O58" s="58">
        <v>110</v>
      </c>
      <c r="P58" s="58"/>
      <c r="Q58" s="58"/>
      <c r="R58" s="58"/>
      <c r="S58" s="58"/>
      <c r="T58" s="64">
        <v>227.5</v>
      </c>
      <c r="U58" s="58"/>
      <c r="V58" s="33">
        <f>IF(OR(L58&lt;0,O58&lt;0,T58&lt;0),"DQ",(MAX(J58:L58)+MAX(M58:O58)+MAX(R58:T58)))</f>
        <v>532.5</v>
      </c>
      <c r="W58" s="61">
        <f>V58*H58*I58</f>
        <v>391.34916370174557</v>
      </c>
      <c r="X58" s="39">
        <f t="shared" si="30"/>
        <v>0</v>
      </c>
      <c r="Y58" s="39">
        <f t="shared" si="30"/>
        <v>0</v>
      </c>
      <c r="Z58" s="39">
        <f t="shared" si="30"/>
        <v>429.89700000000005</v>
      </c>
      <c r="AA58" s="59">
        <f>Z58</f>
        <v>429.89700000000005</v>
      </c>
      <c r="AB58" s="39">
        <f t="shared" si="31"/>
        <v>0</v>
      </c>
      <c r="AC58" s="39">
        <f t="shared" si="31"/>
        <v>0</v>
      </c>
      <c r="AD58" s="39">
        <f t="shared" si="31"/>
        <v>242.506</v>
      </c>
      <c r="AE58" s="39">
        <f>MAX(X58:Z58)+MAX(AB58:AD58)</f>
        <v>672.403</v>
      </c>
      <c r="AF58" s="59">
        <f>AD58</f>
        <v>242.506</v>
      </c>
      <c r="AG58" s="39">
        <f t="shared" si="32"/>
        <v>0</v>
      </c>
      <c r="AH58" s="39">
        <f t="shared" si="32"/>
        <v>0</v>
      </c>
      <c r="AI58" s="39">
        <f t="shared" si="32"/>
        <v>501.54650000000004</v>
      </c>
      <c r="AJ58" s="59">
        <f>AI58</f>
        <v>501.54650000000004</v>
      </c>
      <c r="AK58" s="28">
        <f>IF(OR(Z58&lt;0,AD58&lt;0,AI58&lt;0),"DQ",MAX(X58:Z58)+MAX(AB58:AD58)+MAX(AG58:AI58))</f>
        <v>1173.9495000000002</v>
      </c>
      <c r="AL58" s="79"/>
    </row>
    <row r="59" spans="1:38" s="22" customFormat="1" ht="12.75">
      <c r="A59" s="56"/>
      <c r="B59" s="60"/>
      <c r="C59" s="40"/>
      <c r="D59" s="41"/>
      <c r="E59" s="41"/>
      <c r="F59" s="37"/>
      <c r="G59" s="42"/>
      <c r="H59" s="43"/>
      <c r="I59" s="36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64"/>
      <c r="U59" s="58"/>
      <c r="V59" s="33"/>
      <c r="W59" s="61"/>
      <c r="X59" s="39"/>
      <c r="Y59" s="39"/>
      <c r="Z59" s="39"/>
      <c r="AA59" s="59"/>
      <c r="AB59" s="39"/>
      <c r="AC59" s="39"/>
      <c r="AD59" s="39"/>
      <c r="AE59" s="39"/>
      <c r="AF59" s="59"/>
      <c r="AG59" s="39"/>
      <c r="AH59" s="39"/>
      <c r="AI59" s="39"/>
      <c r="AJ59" s="59"/>
      <c r="AK59" s="28"/>
      <c r="AL59" s="79"/>
    </row>
    <row r="60" spans="1:38" s="22" customFormat="1" ht="12.75">
      <c r="A60" s="56"/>
      <c r="B60" s="31" t="s">
        <v>186</v>
      </c>
      <c r="D60" s="57"/>
      <c r="E60" s="23"/>
      <c r="F60" s="30"/>
      <c r="G60" s="34"/>
      <c r="H60" s="35"/>
      <c r="I60" s="36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64"/>
      <c r="U60" s="58"/>
      <c r="V60" s="33">
        <f>IF(OR(L60&lt;0,O60&lt;0,T60&lt;0),"DQ",(MAX(J60:L60)+MAX(M60:O60)+MAX(R60:T60)))</f>
        <v>0</v>
      </c>
      <c r="W60" s="61"/>
      <c r="X60" s="39">
        <f aca="true" t="shared" si="33" ref="X60:Z61">SUM(J60*2.2046)</f>
        <v>0</v>
      </c>
      <c r="Y60" s="39">
        <f t="shared" si="33"/>
        <v>0</v>
      </c>
      <c r="Z60" s="39">
        <f t="shared" si="33"/>
        <v>0</v>
      </c>
      <c r="AA60" s="59">
        <f>Z60</f>
        <v>0</v>
      </c>
      <c r="AB60" s="39">
        <f aca="true" t="shared" si="34" ref="AB60:AD61">SUM(M60*2.2046)</f>
        <v>0</v>
      </c>
      <c r="AC60" s="39">
        <f t="shared" si="34"/>
        <v>0</v>
      </c>
      <c r="AD60" s="39">
        <f t="shared" si="34"/>
        <v>0</v>
      </c>
      <c r="AE60" s="39"/>
      <c r="AF60" s="59">
        <f>AD60</f>
        <v>0</v>
      </c>
      <c r="AG60" s="39">
        <f aca="true" t="shared" si="35" ref="AG60:AI61">SUM(R60*2.2046)</f>
        <v>0</v>
      </c>
      <c r="AH60" s="39">
        <f t="shared" si="35"/>
        <v>0</v>
      </c>
      <c r="AI60" s="39">
        <f t="shared" si="35"/>
        <v>0</v>
      </c>
      <c r="AJ60" s="59">
        <f>AI60</f>
        <v>0</v>
      </c>
      <c r="AK60" s="28">
        <f>IF(OR(Z60&lt;0,AD60&lt;0,AI60&lt;0),"DQ",MAX(X60:Z60)+MAX(AB60:AD60)+MAX(AG60:AI60))</f>
        <v>0</v>
      </c>
      <c r="AL60" s="79"/>
    </row>
    <row r="61" spans="1:38" s="22" customFormat="1" ht="12.75">
      <c r="A61" s="56">
        <v>1</v>
      </c>
      <c r="B61" s="60" t="s">
        <v>185</v>
      </c>
      <c r="C61" s="40" t="s">
        <v>154</v>
      </c>
      <c r="D61" s="41" t="s">
        <v>135</v>
      </c>
      <c r="E61" s="41">
        <v>82.5</v>
      </c>
      <c r="F61" s="37">
        <v>81.1</v>
      </c>
      <c r="G61" s="42">
        <v>37</v>
      </c>
      <c r="H61" s="43">
        <f>500/(-216.0475144+(16.2606339*F61)+(-0.002388645*POWER(F61,2))+(-0.00113732*POWER(F61,3))+(0.00000701863*POWER(F61,4))+(-0.00000001291*POWER(F61,5)))</f>
        <v>0.6769103301059894</v>
      </c>
      <c r="I61" s="36">
        <f>IF(OR(C61="open men",C61="open women",C61="submaster Men",C61="submaster Women"),1,LOOKUP(G61,TABLES!A:A,TABLES!B:B))</f>
        <v>1</v>
      </c>
      <c r="J61" s="58"/>
      <c r="K61" s="58"/>
      <c r="L61" s="58">
        <v>195</v>
      </c>
      <c r="M61" s="58"/>
      <c r="N61" s="58"/>
      <c r="O61" s="58">
        <v>150</v>
      </c>
      <c r="P61" s="58"/>
      <c r="Q61" s="58"/>
      <c r="R61" s="58"/>
      <c r="S61" s="58"/>
      <c r="T61" s="64">
        <v>235</v>
      </c>
      <c r="U61" s="58"/>
      <c r="V61" s="33">
        <f>IF(OR(L61&lt;0,O61&lt;0,T61&lt;0),"DQ",(MAX(J61:L61)+MAX(M61:O61)+MAX(R61:T61)))</f>
        <v>580</v>
      </c>
      <c r="W61" s="61">
        <f>V61*H61*I61</f>
        <v>392.6079914614739</v>
      </c>
      <c r="X61" s="39">
        <f t="shared" si="33"/>
        <v>0</v>
      </c>
      <c r="Y61" s="39">
        <f t="shared" si="33"/>
        <v>0</v>
      </c>
      <c r="Z61" s="39">
        <f t="shared" si="33"/>
        <v>429.89700000000005</v>
      </c>
      <c r="AA61" s="59">
        <f>Z61</f>
        <v>429.89700000000005</v>
      </c>
      <c r="AB61" s="39">
        <f t="shared" si="34"/>
        <v>0</v>
      </c>
      <c r="AC61" s="39">
        <f t="shared" si="34"/>
        <v>0</v>
      </c>
      <c r="AD61" s="39">
        <f t="shared" si="34"/>
        <v>330.69</v>
      </c>
      <c r="AE61" s="39">
        <f>MAX(X61:Z61)+MAX(AB61:AD61)</f>
        <v>760.587</v>
      </c>
      <c r="AF61" s="59">
        <f>AD61</f>
        <v>330.69</v>
      </c>
      <c r="AG61" s="39">
        <f t="shared" si="35"/>
        <v>0</v>
      </c>
      <c r="AH61" s="39">
        <f t="shared" si="35"/>
        <v>0</v>
      </c>
      <c r="AI61" s="39">
        <f t="shared" si="35"/>
        <v>518.081</v>
      </c>
      <c r="AJ61" s="59">
        <f>AI61</f>
        <v>518.081</v>
      </c>
      <c r="AK61" s="28">
        <f>IF(OR(Z61&lt;0,AD61&lt;0,AI61&lt;0),"DQ",MAX(X61:Z61)+MAX(AB61:AD61)+MAX(AG61:AI61))</f>
        <v>1278.6680000000001</v>
      </c>
      <c r="AL61" s="79"/>
    </row>
    <row r="62" spans="1:38" s="22" customFormat="1" ht="12.75">
      <c r="A62" s="56"/>
      <c r="B62" s="60"/>
      <c r="C62" s="40"/>
      <c r="D62" s="41"/>
      <c r="E62" s="41"/>
      <c r="F62" s="37"/>
      <c r="G62" s="42"/>
      <c r="H62" s="43"/>
      <c r="I62" s="36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64"/>
      <c r="U62" s="58"/>
      <c r="V62" s="33"/>
      <c r="W62" s="61"/>
      <c r="X62" s="39"/>
      <c r="Y62" s="39"/>
      <c r="Z62" s="39"/>
      <c r="AA62" s="59"/>
      <c r="AB62" s="39"/>
      <c r="AC62" s="39"/>
      <c r="AD62" s="39"/>
      <c r="AE62" s="39"/>
      <c r="AF62" s="59"/>
      <c r="AG62" s="39"/>
      <c r="AH62" s="39"/>
      <c r="AI62" s="39"/>
      <c r="AJ62" s="59"/>
      <c r="AK62" s="28"/>
      <c r="AL62" s="79"/>
    </row>
    <row r="63" spans="1:38" s="22" customFormat="1" ht="12.75">
      <c r="A63" s="56"/>
      <c r="B63" s="31" t="s">
        <v>56</v>
      </c>
      <c r="D63" s="57"/>
      <c r="E63" s="23"/>
      <c r="F63" s="30"/>
      <c r="G63" s="34"/>
      <c r="H63" s="43"/>
      <c r="I63" s="36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33">
        <f aca="true" t="shared" si="36" ref="V63:V72">IF(OR(L63&lt;0,O63&lt;0,T63&lt;0),"DQ",(MAX(J63:L63)+MAX(M63:O63)+MAX(R63:T63)))</f>
        <v>0</v>
      </c>
      <c r="W63" s="61"/>
      <c r="X63" s="39">
        <f aca="true" t="shared" si="37" ref="X63:Z65">SUM(J63*2.2046)</f>
        <v>0</v>
      </c>
      <c r="Y63" s="39">
        <f t="shared" si="37"/>
        <v>0</v>
      </c>
      <c r="Z63" s="39">
        <f t="shared" si="37"/>
        <v>0</v>
      </c>
      <c r="AA63" s="59">
        <f aca="true" t="shared" si="38" ref="AA63:AA78">Z63</f>
        <v>0</v>
      </c>
      <c r="AB63" s="39">
        <f aca="true" t="shared" si="39" ref="AB63:AD65">SUM(M63*2.2046)</f>
        <v>0</v>
      </c>
      <c r="AC63" s="39">
        <f t="shared" si="39"/>
        <v>0</v>
      </c>
      <c r="AD63" s="39">
        <f t="shared" si="39"/>
        <v>0</v>
      </c>
      <c r="AE63" s="39"/>
      <c r="AF63" s="59">
        <f aca="true" t="shared" si="40" ref="AF63:AF85">AD63</f>
        <v>0</v>
      </c>
      <c r="AG63" s="39">
        <f aca="true" t="shared" si="41" ref="AG63:AI65">SUM(R63*2.2046)</f>
        <v>0</v>
      </c>
      <c r="AH63" s="39">
        <f t="shared" si="41"/>
        <v>0</v>
      </c>
      <c r="AI63" s="39">
        <f t="shared" si="41"/>
        <v>0</v>
      </c>
      <c r="AJ63" s="59">
        <f aca="true" t="shared" si="42" ref="AJ63:AJ85">AI63</f>
        <v>0</v>
      </c>
      <c r="AK63" s="28">
        <f aca="true" t="shared" si="43" ref="AK63:AK85">IF(OR(Z63&lt;0,AD63&lt;0,AI63&lt;0),"DQ",MAX(X63:Z63)+MAX(AB63:AD63)+MAX(AG63:AI63))</f>
        <v>0</v>
      </c>
      <c r="AL63" s="79"/>
    </row>
    <row r="64" spans="1:38" s="22" customFormat="1" ht="12.75">
      <c r="A64" s="56">
        <v>1</v>
      </c>
      <c r="B64" s="60" t="s">
        <v>166</v>
      </c>
      <c r="C64" s="40" t="s">
        <v>113</v>
      </c>
      <c r="D64" s="41" t="s">
        <v>114</v>
      </c>
      <c r="E64" s="41">
        <v>90</v>
      </c>
      <c r="F64" s="37">
        <v>87.3</v>
      </c>
      <c r="G64" s="42">
        <v>26</v>
      </c>
      <c r="H64" s="43">
        <f>500/(-216.0475144+(16.2606339*F64)+(-0.002388645*POWER(F64,2))+(-0.00113732*POWER(F64,3))+(0.00000701863*POWER(F64,4))+(-0.00000001291*POWER(F64,5)))</f>
        <v>0.648671942059248</v>
      </c>
      <c r="I64" s="36">
        <f>IF(OR(C64="open men",C64="open women",C64="submaster Men",C64="submaster Women"),1,LOOKUP(G64,TABLES!A:A,TABLES!B:B))</f>
        <v>1</v>
      </c>
      <c r="J64" s="58"/>
      <c r="K64" s="58"/>
      <c r="L64" s="58">
        <v>245</v>
      </c>
      <c r="M64" s="58"/>
      <c r="N64" s="58"/>
      <c r="O64" s="58">
        <v>157.5</v>
      </c>
      <c r="P64" s="58"/>
      <c r="Q64" s="58"/>
      <c r="R64" s="58"/>
      <c r="S64" s="58"/>
      <c r="T64" s="58">
        <v>255</v>
      </c>
      <c r="U64" s="58"/>
      <c r="V64" s="33">
        <f t="shared" si="36"/>
        <v>657.5</v>
      </c>
      <c r="W64" s="61">
        <f>V64*H64*I64</f>
        <v>426.5018019039556</v>
      </c>
      <c r="X64" s="39">
        <f t="shared" si="37"/>
        <v>0</v>
      </c>
      <c r="Y64" s="39">
        <f t="shared" si="37"/>
        <v>0</v>
      </c>
      <c r="Z64" s="39">
        <f t="shared" si="37"/>
        <v>540.1270000000001</v>
      </c>
      <c r="AA64" s="59">
        <f t="shared" si="38"/>
        <v>540.1270000000001</v>
      </c>
      <c r="AB64" s="39">
        <f t="shared" si="39"/>
        <v>0</v>
      </c>
      <c r="AC64" s="39">
        <f t="shared" si="39"/>
        <v>0</v>
      </c>
      <c r="AD64" s="39">
        <f t="shared" si="39"/>
        <v>347.22450000000003</v>
      </c>
      <c r="AE64" s="39">
        <f>MAX(X64:Z64)+MAX(AB64:AD64)</f>
        <v>887.3515000000001</v>
      </c>
      <c r="AF64" s="59">
        <f t="shared" si="40"/>
        <v>347.22450000000003</v>
      </c>
      <c r="AG64" s="39">
        <f t="shared" si="41"/>
        <v>0</v>
      </c>
      <c r="AH64" s="39">
        <f t="shared" si="41"/>
        <v>0</v>
      </c>
      <c r="AI64" s="39">
        <f t="shared" si="41"/>
        <v>562.173</v>
      </c>
      <c r="AJ64" s="59">
        <f t="shared" si="42"/>
        <v>562.173</v>
      </c>
      <c r="AK64" s="28">
        <f t="shared" si="43"/>
        <v>1449.5245</v>
      </c>
      <c r="AL64" s="79"/>
    </row>
    <row r="65" spans="1:38" s="22" customFormat="1" ht="12.75">
      <c r="A65" s="56">
        <v>2</v>
      </c>
      <c r="B65" s="60" t="s">
        <v>193</v>
      </c>
      <c r="C65" s="40" t="s">
        <v>113</v>
      </c>
      <c r="D65" s="41" t="s">
        <v>114</v>
      </c>
      <c r="E65" s="41">
        <v>90</v>
      </c>
      <c r="F65" s="37">
        <v>85.7</v>
      </c>
      <c r="G65" s="42">
        <v>27</v>
      </c>
      <c r="H65" s="43">
        <f>500/(-216.0475144+(16.2606339*F65)+(-0.002388645*POWER(F65,2))+(-0.00113732*POWER(F65,3))+(0.00000701863*POWER(F65,4))+(-0.00000001291*POWER(F65,5)))</f>
        <v>0.6553030532772087</v>
      </c>
      <c r="I65" s="36">
        <f>IF(OR(C65="open men",C65="open women",C65="submaster Men",C65="submaster Women"),1,LOOKUP(G65,TABLES!A:A,TABLES!B:B))</f>
        <v>1</v>
      </c>
      <c r="J65" s="58"/>
      <c r="K65" s="58"/>
      <c r="L65" s="58">
        <v>172.5</v>
      </c>
      <c r="M65" s="58"/>
      <c r="N65" s="58"/>
      <c r="O65" s="58">
        <v>107.5</v>
      </c>
      <c r="P65" s="58"/>
      <c r="Q65" s="58"/>
      <c r="R65" s="58"/>
      <c r="S65" s="58"/>
      <c r="T65" s="58">
        <v>227.5</v>
      </c>
      <c r="U65" s="58"/>
      <c r="V65" s="33">
        <f t="shared" si="36"/>
        <v>507.5</v>
      </c>
      <c r="W65" s="61">
        <f>V65*H65*I65</f>
        <v>332.56629953818344</v>
      </c>
      <c r="X65" s="39">
        <f t="shared" si="37"/>
        <v>0</v>
      </c>
      <c r="Y65" s="39">
        <f t="shared" si="37"/>
        <v>0</v>
      </c>
      <c r="Z65" s="39">
        <f t="shared" si="37"/>
        <v>380.2935</v>
      </c>
      <c r="AA65" s="59">
        <f>Z65</f>
        <v>380.2935</v>
      </c>
      <c r="AB65" s="39">
        <f t="shared" si="39"/>
        <v>0</v>
      </c>
      <c r="AC65" s="39">
        <f t="shared" si="39"/>
        <v>0</v>
      </c>
      <c r="AD65" s="39">
        <f t="shared" si="39"/>
        <v>236.99450000000002</v>
      </c>
      <c r="AE65" s="39">
        <f>MAX(X65:Z65)+MAX(AB65:AD65)</f>
        <v>617.288</v>
      </c>
      <c r="AF65" s="59">
        <f>AD65</f>
        <v>236.99450000000002</v>
      </c>
      <c r="AG65" s="39">
        <f t="shared" si="41"/>
        <v>0</v>
      </c>
      <c r="AH65" s="39">
        <f t="shared" si="41"/>
        <v>0</v>
      </c>
      <c r="AI65" s="39">
        <f t="shared" si="41"/>
        <v>501.54650000000004</v>
      </c>
      <c r="AJ65" s="59">
        <f>AI65</f>
        <v>501.54650000000004</v>
      </c>
      <c r="AK65" s="28">
        <f>IF(OR(Z65&lt;0,AD65&lt;0,AI65&lt;0),"DQ",MAX(X65:Z65)+MAX(AB65:AD65)+MAX(AG65:AI65))</f>
        <v>1118.8345</v>
      </c>
      <c r="AL65" s="79"/>
    </row>
    <row r="66" spans="1:38" s="40" customFormat="1" ht="12.75">
      <c r="A66" s="56"/>
      <c r="B66" s="22"/>
      <c r="C66" s="22"/>
      <c r="D66" s="41"/>
      <c r="E66" s="23"/>
      <c r="F66" s="30"/>
      <c r="G66" s="34"/>
      <c r="H66" s="43"/>
      <c r="I66" s="36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33">
        <f t="shared" si="36"/>
        <v>0</v>
      </c>
      <c r="W66" s="61"/>
      <c r="X66" s="39"/>
      <c r="Y66" s="39"/>
      <c r="Z66" s="39"/>
      <c r="AA66" s="59">
        <f t="shared" si="38"/>
        <v>0</v>
      </c>
      <c r="AB66" s="39"/>
      <c r="AC66" s="39"/>
      <c r="AD66" s="39"/>
      <c r="AE66" s="39"/>
      <c r="AF66" s="59">
        <f t="shared" si="40"/>
        <v>0</v>
      </c>
      <c r="AG66" s="39"/>
      <c r="AH66" s="39"/>
      <c r="AI66" s="39"/>
      <c r="AJ66" s="59">
        <f t="shared" si="42"/>
        <v>0</v>
      </c>
      <c r="AK66" s="28">
        <f t="shared" si="43"/>
        <v>0</v>
      </c>
      <c r="AL66" s="81"/>
    </row>
    <row r="67" spans="1:38" s="40" customFormat="1" ht="12.75">
      <c r="A67" s="56"/>
      <c r="B67" s="31" t="s">
        <v>180</v>
      </c>
      <c r="C67" s="22"/>
      <c r="D67" s="57"/>
      <c r="E67" s="23"/>
      <c r="F67" s="30"/>
      <c r="G67" s="34"/>
      <c r="H67" s="43"/>
      <c r="I67" s="36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33">
        <f>IF(OR(L67&lt;0,O67&lt;0,T67&lt;0),"DQ",(MAX(J67:L67)+MAX(M67:O67)+MAX(R67:T67)))</f>
        <v>0</v>
      </c>
      <c r="W67" s="61"/>
      <c r="X67" s="39">
        <f aca="true" t="shared" si="44" ref="X67:Z68">SUM(J67*2.2046)</f>
        <v>0</v>
      </c>
      <c r="Y67" s="39">
        <f t="shared" si="44"/>
        <v>0</v>
      </c>
      <c r="Z67" s="39">
        <f t="shared" si="44"/>
        <v>0</v>
      </c>
      <c r="AA67" s="59">
        <f>Z67</f>
        <v>0</v>
      </c>
      <c r="AB67" s="39">
        <f aca="true" t="shared" si="45" ref="AB67:AD68">SUM(M67*2.2046)</f>
        <v>0</v>
      </c>
      <c r="AC67" s="39">
        <f t="shared" si="45"/>
        <v>0</v>
      </c>
      <c r="AD67" s="39">
        <f t="shared" si="45"/>
        <v>0</v>
      </c>
      <c r="AE67" s="39"/>
      <c r="AF67" s="59">
        <f>AD67</f>
        <v>0</v>
      </c>
      <c r="AG67" s="39">
        <f aca="true" t="shared" si="46" ref="AG67:AI68">SUM(R67*2.2046)</f>
        <v>0</v>
      </c>
      <c r="AH67" s="39">
        <f t="shared" si="46"/>
        <v>0</v>
      </c>
      <c r="AI67" s="39">
        <f t="shared" si="46"/>
        <v>0</v>
      </c>
      <c r="AJ67" s="59">
        <f>AI67</f>
        <v>0</v>
      </c>
      <c r="AK67" s="28">
        <f>IF(OR(Z67&lt;0,AD67&lt;0,AI67&lt;0),"DQ",MAX(X67:Z67)+MAX(AB67:AD67)+MAX(AG67:AI67))</f>
        <v>0</v>
      </c>
      <c r="AL67" s="81"/>
    </row>
    <row r="68" spans="1:38" s="40" customFormat="1" ht="12.75">
      <c r="A68" s="56">
        <v>1</v>
      </c>
      <c r="B68" s="60" t="s">
        <v>181</v>
      </c>
      <c r="C68" s="40" t="s">
        <v>118</v>
      </c>
      <c r="D68" s="41" t="s">
        <v>114</v>
      </c>
      <c r="E68" s="41">
        <v>100</v>
      </c>
      <c r="F68" s="37">
        <v>98.6</v>
      </c>
      <c r="G68" s="42">
        <v>22</v>
      </c>
      <c r="H68" s="43">
        <f>500/(-216.0475144+(16.2606339*F68)+(-0.002388645*POWER(F68,2))+(-0.00113732*POWER(F68,3))+(0.00000701863*POWER(F68,4))+(-0.00000001291*POWER(F68,5)))</f>
        <v>0.6120892312108469</v>
      </c>
      <c r="I68" s="36">
        <f>IF(OR(C68="open men",C68="open women",C68="submaster Men",C68="submaster Women"),1,LOOKUP(G68,TABLES!A:A,TABLES!B:B))</f>
        <v>1.01</v>
      </c>
      <c r="J68" s="58"/>
      <c r="K68" s="58"/>
      <c r="L68" s="58">
        <v>215</v>
      </c>
      <c r="M68" s="58"/>
      <c r="N68" s="58"/>
      <c r="O68" s="58">
        <v>185</v>
      </c>
      <c r="P68" s="58"/>
      <c r="Q68" s="58"/>
      <c r="R68" s="58"/>
      <c r="S68" s="58"/>
      <c r="T68" s="58">
        <v>275</v>
      </c>
      <c r="U68" s="58"/>
      <c r="V68" s="33">
        <f>IF(OR(L68&lt;0,O68&lt;0,T68&lt;0),"DQ",(MAX(J68:L68)+MAX(M68:O68)+MAX(R68:T68)))</f>
        <v>675</v>
      </c>
      <c r="W68" s="61">
        <f>V68*H68*I68</f>
        <v>417.29183337799486</v>
      </c>
      <c r="X68" s="39">
        <f t="shared" si="44"/>
        <v>0</v>
      </c>
      <c r="Y68" s="39">
        <f t="shared" si="44"/>
        <v>0</v>
      </c>
      <c r="Z68" s="39">
        <f t="shared" si="44"/>
        <v>473.98900000000003</v>
      </c>
      <c r="AA68" s="59">
        <f>Z68</f>
        <v>473.98900000000003</v>
      </c>
      <c r="AB68" s="39">
        <f t="shared" si="45"/>
        <v>0</v>
      </c>
      <c r="AC68" s="39">
        <f t="shared" si="45"/>
        <v>0</v>
      </c>
      <c r="AD68" s="39">
        <f t="shared" si="45"/>
        <v>407.851</v>
      </c>
      <c r="AE68" s="39">
        <f>MAX(X68:Z68)+MAX(AB68:AD68)</f>
        <v>881.84</v>
      </c>
      <c r="AF68" s="59">
        <f>AD68</f>
        <v>407.851</v>
      </c>
      <c r="AG68" s="39">
        <f t="shared" si="46"/>
        <v>0</v>
      </c>
      <c r="AH68" s="39">
        <f t="shared" si="46"/>
        <v>0</v>
      </c>
      <c r="AI68" s="39">
        <f t="shared" si="46"/>
        <v>606.265</v>
      </c>
      <c r="AJ68" s="59">
        <f>AI68</f>
        <v>606.265</v>
      </c>
      <c r="AK68" s="28">
        <f>IF(OR(Z68&lt;0,AD68&lt;0,AI68&lt;0),"DQ",MAX(X68:Z68)+MAX(AB68:AD68)+MAX(AG68:AI68))</f>
        <v>1488.105</v>
      </c>
      <c r="AL68" s="81"/>
    </row>
    <row r="69" spans="1:38" s="40" customFormat="1" ht="12.75">
      <c r="A69" s="56"/>
      <c r="B69" s="22"/>
      <c r="C69" s="22"/>
      <c r="D69" s="41"/>
      <c r="E69" s="23"/>
      <c r="F69" s="30"/>
      <c r="G69" s="34"/>
      <c r="H69" s="43"/>
      <c r="I69" s="36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33"/>
      <c r="W69" s="61"/>
      <c r="X69" s="39"/>
      <c r="Y69" s="39"/>
      <c r="Z69" s="39"/>
      <c r="AA69" s="59"/>
      <c r="AB69" s="39"/>
      <c r="AC69" s="39"/>
      <c r="AD69" s="39"/>
      <c r="AE69" s="39"/>
      <c r="AF69" s="59"/>
      <c r="AG69" s="39"/>
      <c r="AH69" s="39"/>
      <c r="AI69" s="39"/>
      <c r="AJ69" s="59"/>
      <c r="AK69" s="28"/>
      <c r="AL69" s="81"/>
    </row>
    <row r="70" spans="1:38" s="22" customFormat="1" ht="12.75">
      <c r="A70" s="56"/>
      <c r="B70" s="31" t="s">
        <v>58</v>
      </c>
      <c r="D70" s="57"/>
      <c r="E70" s="23"/>
      <c r="F70" s="30"/>
      <c r="G70" s="34"/>
      <c r="H70" s="43"/>
      <c r="I70" s="36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33">
        <f t="shared" si="36"/>
        <v>0</v>
      </c>
      <c r="W70" s="61"/>
      <c r="X70" s="39">
        <f aca="true" t="shared" si="47" ref="X70:Z73">SUM(J70*2.2046)</f>
        <v>0</v>
      </c>
      <c r="Y70" s="39">
        <f t="shared" si="47"/>
        <v>0</v>
      </c>
      <c r="Z70" s="39">
        <f t="shared" si="47"/>
        <v>0</v>
      </c>
      <c r="AA70" s="59">
        <f t="shared" si="38"/>
        <v>0</v>
      </c>
      <c r="AB70" s="39">
        <f aca="true" t="shared" si="48" ref="AB70:AD73">SUM(M70*2.2046)</f>
        <v>0</v>
      </c>
      <c r="AC70" s="39">
        <f t="shared" si="48"/>
        <v>0</v>
      </c>
      <c r="AD70" s="39">
        <f t="shared" si="48"/>
        <v>0</v>
      </c>
      <c r="AE70" s="39"/>
      <c r="AF70" s="59">
        <f t="shared" si="40"/>
        <v>0</v>
      </c>
      <c r="AG70" s="39">
        <f aca="true" t="shared" si="49" ref="AG70:AI73">SUM(R70*2.2046)</f>
        <v>0</v>
      </c>
      <c r="AH70" s="39">
        <f t="shared" si="49"/>
        <v>0</v>
      </c>
      <c r="AI70" s="39">
        <f t="shared" si="49"/>
        <v>0</v>
      </c>
      <c r="AJ70" s="59">
        <f t="shared" si="42"/>
        <v>0</v>
      </c>
      <c r="AK70" s="28">
        <f t="shared" si="43"/>
        <v>0</v>
      </c>
      <c r="AL70" s="79"/>
    </row>
    <row r="71" spans="1:38" s="22" customFormat="1" ht="12.75">
      <c r="A71" s="56">
        <v>3</v>
      </c>
      <c r="B71" s="60" t="s">
        <v>134</v>
      </c>
      <c r="C71" s="40" t="s">
        <v>113</v>
      </c>
      <c r="D71" s="41" t="s">
        <v>135</v>
      </c>
      <c r="E71" s="41">
        <v>100</v>
      </c>
      <c r="F71" s="37">
        <v>94.7</v>
      </c>
      <c r="G71" s="42">
        <v>27</v>
      </c>
      <c r="H71" s="43">
        <f>500/(-216.0475144+(16.2606339*F71)+(-0.002388645*POWER(F71,2))+(-0.00113732*POWER(F71,3))+(0.00000701863*POWER(F71,4))+(-0.00000001291*POWER(F71,5)))</f>
        <v>0.6229217806048444</v>
      </c>
      <c r="I71" s="36">
        <f>IF(OR(C71="open men",C71="open women",C71="submaster Men",C71="submaster Women"),1,LOOKUP(G71,TABLES!A:A,TABLES!B:B))</f>
        <v>1</v>
      </c>
      <c r="J71" s="58"/>
      <c r="K71" s="58"/>
      <c r="L71" s="58">
        <v>195</v>
      </c>
      <c r="M71" s="58"/>
      <c r="N71" s="58"/>
      <c r="O71" s="58">
        <v>135</v>
      </c>
      <c r="P71" s="58"/>
      <c r="Q71" s="58"/>
      <c r="R71" s="58"/>
      <c r="S71" s="58"/>
      <c r="T71" s="58">
        <v>230</v>
      </c>
      <c r="U71" s="58"/>
      <c r="V71" s="33">
        <f t="shared" si="36"/>
        <v>560</v>
      </c>
      <c r="W71" s="61">
        <f>V71*H71*I71</f>
        <v>348.83619713871286</v>
      </c>
      <c r="X71" s="39">
        <f t="shared" si="47"/>
        <v>0</v>
      </c>
      <c r="Y71" s="39">
        <f t="shared" si="47"/>
        <v>0</v>
      </c>
      <c r="Z71" s="39">
        <f t="shared" si="47"/>
        <v>429.89700000000005</v>
      </c>
      <c r="AA71" s="59">
        <f>Z71</f>
        <v>429.89700000000005</v>
      </c>
      <c r="AB71" s="39">
        <f t="shared" si="48"/>
        <v>0</v>
      </c>
      <c r="AC71" s="39">
        <f t="shared" si="48"/>
        <v>0</v>
      </c>
      <c r="AD71" s="39">
        <f t="shared" si="48"/>
        <v>297.62100000000004</v>
      </c>
      <c r="AE71" s="39">
        <f>MAX(X71:Z71)+MAX(AB71:AD71)</f>
        <v>727.518</v>
      </c>
      <c r="AF71" s="59">
        <f>AD71</f>
        <v>297.62100000000004</v>
      </c>
      <c r="AG71" s="39">
        <f t="shared" si="49"/>
        <v>0</v>
      </c>
      <c r="AH71" s="39">
        <f t="shared" si="49"/>
        <v>0</v>
      </c>
      <c r="AI71" s="39">
        <f t="shared" si="49"/>
        <v>507.05800000000005</v>
      </c>
      <c r="AJ71" s="59">
        <f>AI71</f>
        <v>507.05800000000005</v>
      </c>
      <c r="AK71" s="28">
        <f>IF(OR(Z71&lt;0,AD71&lt;0,AI71&lt;0),"DQ",MAX(X71:Z71)+MAX(AB71:AD71)+MAX(AG71:AI71))</f>
        <v>1234.576</v>
      </c>
      <c r="AL71" s="79"/>
    </row>
    <row r="72" spans="1:38" s="22" customFormat="1" ht="12.75">
      <c r="A72" s="56">
        <v>2</v>
      </c>
      <c r="B72" s="60" t="s">
        <v>144</v>
      </c>
      <c r="C72" s="40" t="s">
        <v>113</v>
      </c>
      <c r="D72" s="41" t="s">
        <v>114</v>
      </c>
      <c r="E72" s="41">
        <v>100</v>
      </c>
      <c r="F72" s="37">
        <v>98.7</v>
      </c>
      <c r="G72" s="42">
        <v>48</v>
      </c>
      <c r="H72" s="43">
        <f>500/(-216.0475144+(16.2606339*F72)+(-0.002388645*POWER(F72,2))+(-0.00113732*POWER(F72,3))+(0.00000701863*POWER(F72,4))+(-0.00000001291*POWER(F72,5)))</f>
        <v>0.6118327669328975</v>
      </c>
      <c r="I72" s="36">
        <f>IF(OR(C72="open men",C72="open women",C72="submaster Men",C72="submaster Women"),1,LOOKUP(G72,TABLES!A:A,TABLES!B:B))</f>
        <v>1</v>
      </c>
      <c r="J72" s="58"/>
      <c r="K72" s="58"/>
      <c r="L72" s="58">
        <v>237.5</v>
      </c>
      <c r="M72" s="58"/>
      <c r="N72" s="58"/>
      <c r="O72" s="58">
        <v>182.5</v>
      </c>
      <c r="P72" s="58"/>
      <c r="Q72" s="58"/>
      <c r="R72" s="58"/>
      <c r="S72" s="58"/>
      <c r="T72" s="58">
        <v>260</v>
      </c>
      <c r="U72" s="58"/>
      <c r="V72" s="33">
        <f t="shared" si="36"/>
        <v>680</v>
      </c>
      <c r="W72" s="61">
        <f>V72*H72*I72</f>
        <v>416.04628151437026</v>
      </c>
      <c r="X72" s="39">
        <f t="shared" si="47"/>
        <v>0</v>
      </c>
      <c r="Y72" s="39">
        <f t="shared" si="47"/>
        <v>0</v>
      </c>
      <c r="Z72" s="39">
        <f t="shared" si="47"/>
        <v>523.5925</v>
      </c>
      <c r="AA72" s="59">
        <f>Z72</f>
        <v>523.5925</v>
      </c>
      <c r="AB72" s="39">
        <f t="shared" si="48"/>
        <v>0</v>
      </c>
      <c r="AC72" s="39">
        <f t="shared" si="48"/>
        <v>0</v>
      </c>
      <c r="AD72" s="39">
        <f t="shared" si="48"/>
        <v>402.33950000000004</v>
      </c>
      <c r="AE72" s="39">
        <f>MAX(X72:Z72)+MAX(AB72:AD72)</f>
        <v>925.932</v>
      </c>
      <c r="AF72" s="59">
        <f>AD72</f>
        <v>402.33950000000004</v>
      </c>
      <c r="AG72" s="39">
        <f t="shared" si="49"/>
        <v>0</v>
      </c>
      <c r="AH72" s="39">
        <f t="shared" si="49"/>
        <v>0</v>
      </c>
      <c r="AI72" s="39">
        <f t="shared" si="49"/>
        <v>573.196</v>
      </c>
      <c r="AJ72" s="59">
        <f>AI72</f>
        <v>573.196</v>
      </c>
      <c r="AK72" s="28">
        <f>IF(OR(Z72&lt;0,AD72&lt;0,AI72&lt;0),"DQ",MAX(X72:Z72)+MAX(AB72:AD72)+MAX(AG72:AI72))</f>
        <v>1499.1280000000002</v>
      </c>
      <c r="AL72" s="79"/>
    </row>
    <row r="73" spans="1:38" s="22" customFormat="1" ht="12.75">
      <c r="A73" s="56">
        <v>4</v>
      </c>
      <c r="B73" s="60" t="s">
        <v>82</v>
      </c>
      <c r="C73" s="40" t="s">
        <v>113</v>
      </c>
      <c r="D73" s="41" t="s">
        <v>114</v>
      </c>
      <c r="E73" s="41">
        <v>100</v>
      </c>
      <c r="F73" s="37">
        <v>99</v>
      </c>
      <c r="G73" s="42">
        <v>43</v>
      </c>
      <c r="H73" s="43">
        <f>500/(-216.0475144+(16.2606339*F73)+(-0.002388645*POWER(F73,2))+(-0.00113732*POWER(F73,3))+(0.00000701863*POWER(F73,4))+(-0.00000001291*POWER(F73,5)))</f>
        <v>0.6110694084556157</v>
      </c>
      <c r="I73" s="36">
        <f>IF(OR(C73="open men",C73="open women",C73="submaster Men",C73="submaster Women"),1,LOOKUP(G73,TABLES!A:A,TABLES!B:B))</f>
        <v>1</v>
      </c>
      <c r="J73" s="58"/>
      <c r="K73" s="58"/>
      <c r="L73" s="58">
        <v>172.5</v>
      </c>
      <c r="M73" s="58"/>
      <c r="N73" s="58"/>
      <c r="O73" s="58">
        <v>142.5</v>
      </c>
      <c r="P73" s="58"/>
      <c r="Q73" s="58"/>
      <c r="R73" s="58"/>
      <c r="S73" s="58"/>
      <c r="T73" s="58">
        <v>205</v>
      </c>
      <c r="U73" s="58"/>
      <c r="V73" s="33">
        <f>IF(OR(L73&lt;0,O73&lt;0,T73&lt;0),"DQ",(MAX(J73:L73)+MAX(M73:O73)+MAX(R73:T73)))</f>
        <v>520</v>
      </c>
      <c r="W73" s="61">
        <f>V73*H73*I73</f>
        <v>317.75609239692017</v>
      </c>
      <c r="X73" s="39">
        <f t="shared" si="47"/>
        <v>0</v>
      </c>
      <c r="Y73" s="39">
        <f t="shared" si="47"/>
        <v>0</v>
      </c>
      <c r="Z73" s="39">
        <f t="shared" si="47"/>
        <v>380.2935</v>
      </c>
      <c r="AA73" s="59">
        <f>Z73</f>
        <v>380.2935</v>
      </c>
      <c r="AB73" s="39">
        <f t="shared" si="48"/>
        <v>0</v>
      </c>
      <c r="AC73" s="39">
        <f t="shared" si="48"/>
        <v>0</v>
      </c>
      <c r="AD73" s="39">
        <f t="shared" si="48"/>
        <v>314.1555</v>
      </c>
      <c r="AE73" s="39">
        <f>MAX(X73:Z73)+MAX(AB73:AD73)</f>
        <v>694.4490000000001</v>
      </c>
      <c r="AF73" s="59">
        <f>AD73</f>
        <v>314.1555</v>
      </c>
      <c r="AG73" s="39">
        <f t="shared" si="49"/>
        <v>0</v>
      </c>
      <c r="AH73" s="39">
        <f t="shared" si="49"/>
        <v>0</v>
      </c>
      <c r="AI73" s="39">
        <f t="shared" si="49"/>
        <v>451.94300000000004</v>
      </c>
      <c r="AJ73" s="59">
        <f>AI73</f>
        <v>451.94300000000004</v>
      </c>
      <c r="AK73" s="28">
        <f>IF(OR(Z73&lt;0,AD73&lt;0,AI73&lt;0),"DQ",MAX(X73:Z73)+MAX(AB73:AD73)+MAX(AG73:AI73))</f>
        <v>1146.392</v>
      </c>
      <c r="AL73" s="79"/>
    </row>
    <row r="74" spans="1:38" s="22" customFormat="1" ht="12.75" customHeight="1" hidden="1">
      <c r="A74" s="56"/>
      <c r="B74" s="31" t="s">
        <v>62</v>
      </c>
      <c r="D74" s="57"/>
      <c r="E74" s="23"/>
      <c r="F74" s="30"/>
      <c r="G74" s="34"/>
      <c r="H74" s="43"/>
      <c r="I74" s="36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33">
        <f aca="true" t="shared" si="50" ref="V74:V87">IF(OR(L74&lt;0,O74&lt;0,T74&lt;0),"DQ",(MAX(J74:L74)+MAX(M74:O74)+MAX(R74:T74)))</f>
        <v>0</v>
      </c>
      <c r="W74" s="61"/>
      <c r="X74" s="39">
        <f aca="true" t="shared" si="51" ref="X74:Z75">SUM(J74*2.2046)</f>
        <v>0</v>
      </c>
      <c r="Y74" s="39">
        <f t="shared" si="51"/>
        <v>0</v>
      </c>
      <c r="Z74" s="39">
        <f t="shared" si="51"/>
        <v>0</v>
      </c>
      <c r="AA74" s="59">
        <f t="shared" si="38"/>
        <v>0</v>
      </c>
      <c r="AB74" s="39">
        <f aca="true" t="shared" si="52" ref="AB74:AD75">SUM(M74*2.2046)</f>
        <v>0</v>
      </c>
      <c r="AC74" s="39">
        <f t="shared" si="52"/>
        <v>0</v>
      </c>
      <c r="AD74" s="39">
        <f t="shared" si="52"/>
        <v>0</v>
      </c>
      <c r="AE74" s="39"/>
      <c r="AF74" s="59">
        <f t="shared" si="40"/>
        <v>0</v>
      </c>
      <c r="AG74" s="39">
        <f aca="true" t="shared" si="53" ref="AG74:AI75">SUM(R74*2.2046)</f>
        <v>0</v>
      </c>
      <c r="AH74" s="39">
        <f t="shared" si="53"/>
        <v>0</v>
      </c>
      <c r="AI74" s="39">
        <f t="shared" si="53"/>
        <v>0</v>
      </c>
      <c r="AJ74" s="59">
        <f t="shared" si="42"/>
        <v>0</v>
      </c>
      <c r="AK74" s="28">
        <f t="shared" si="43"/>
        <v>0</v>
      </c>
      <c r="AL74" s="79"/>
    </row>
    <row r="75" spans="1:38" s="22" customFormat="1" ht="12.75" customHeight="1" hidden="1">
      <c r="A75" s="56"/>
      <c r="B75" s="60"/>
      <c r="C75" s="40"/>
      <c r="D75" s="41"/>
      <c r="E75" s="41"/>
      <c r="F75" s="37"/>
      <c r="G75" s="42"/>
      <c r="H75" s="43">
        <f>500/(-216.0475144+(16.2606339*F75)+(-0.002388645*POWER(F75,2))+(-0.00113732*POWER(F75,3))+(0.00000701863*POWER(F75,4))+(-0.00000001291*POWER(F75,5)))</f>
        <v>-2.314305727555271</v>
      </c>
      <c r="I75" s="36" t="e">
        <f>IF(OR(C75="open men",C75="open women",C75="submaster Men",C75="submaster Women"),1,LOOKUP(G75,TABLES!A:A,TABLES!B:B))</f>
        <v>#N/A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33">
        <f t="shared" si="50"/>
        <v>0</v>
      </c>
      <c r="W75" s="61" t="e">
        <f>V75*H75*I75</f>
        <v>#N/A</v>
      </c>
      <c r="X75" s="39">
        <f t="shared" si="51"/>
        <v>0</v>
      </c>
      <c r="Y75" s="39">
        <f t="shared" si="51"/>
        <v>0</v>
      </c>
      <c r="Z75" s="39">
        <f t="shared" si="51"/>
        <v>0</v>
      </c>
      <c r="AA75" s="59">
        <f t="shared" si="38"/>
        <v>0</v>
      </c>
      <c r="AB75" s="39">
        <f t="shared" si="52"/>
        <v>0</v>
      </c>
      <c r="AC75" s="39">
        <f t="shared" si="52"/>
        <v>0</v>
      </c>
      <c r="AD75" s="39">
        <f t="shared" si="52"/>
        <v>0</v>
      </c>
      <c r="AE75" s="39">
        <f>MAX(X75:Z75)+MAX(AB75:AD75)</f>
        <v>0</v>
      </c>
      <c r="AF75" s="59">
        <f t="shared" si="40"/>
        <v>0</v>
      </c>
      <c r="AG75" s="39">
        <f t="shared" si="53"/>
        <v>0</v>
      </c>
      <c r="AH75" s="39">
        <f t="shared" si="53"/>
        <v>0</v>
      </c>
      <c r="AI75" s="39">
        <f t="shared" si="53"/>
        <v>0</v>
      </c>
      <c r="AJ75" s="59">
        <f t="shared" si="42"/>
        <v>0</v>
      </c>
      <c r="AK75" s="28">
        <f t="shared" si="43"/>
        <v>0</v>
      </c>
      <c r="AL75" s="79"/>
    </row>
    <row r="76" spans="1:38" s="40" customFormat="1" ht="12.75" customHeight="1" hidden="1">
      <c r="A76" s="56"/>
      <c r="B76" s="22"/>
      <c r="C76" s="22"/>
      <c r="D76" s="41"/>
      <c r="E76" s="23"/>
      <c r="F76" s="30"/>
      <c r="G76" s="34"/>
      <c r="H76" s="43"/>
      <c r="I76" s="36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33">
        <f t="shared" si="50"/>
        <v>0</v>
      </c>
      <c r="W76" s="61"/>
      <c r="X76" s="39"/>
      <c r="Y76" s="39"/>
      <c r="Z76" s="39"/>
      <c r="AA76" s="59">
        <f t="shared" si="38"/>
        <v>0</v>
      </c>
      <c r="AB76" s="39"/>
      <c r="AC76" s="39"/>
      <c r="AD76" s="39"/>
      <c r="AE76" s="39"/>
      <c r="AF76" s="59">
        <f t="shared" si="40"/>
        <v>0</v>
      </c>
      <c r="AG76" s="39"/>
      <c r="AH76" s="39"/>
      <c r="AI76" s="39"/>
      <c r="AJ76" s="59">
        <f t="shared" si="42"/>
        <v>0</v>
      </c>
      <c r="AK76" s="28">
        <f t="shared" si="43"/>
        <v>0</v>
      </c>
      <c r="AL76" s="81"/>
    </row>
    <row r="77" spans="1:38" s="22" customFormat="1" ht="12.75" customHeight="1" hidden="1">
      <c r="A77" s="56"/>
      <c r="B77" s="31" t="s">
        <v>55</v>
      </c>
      <c r="D77" s="57"/>
      <c r="E77" s="23"/>
      <c r="F77" s="30"/>
      <c r="G77" s="34"/>
      <c r="H77" s="43"/>
      <c r="I77" s="36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33">
        <f t="shared" si="50"/>
        <v>0</v>
      </c>
      <c r="W77" s="61"/>
      <c r="X77" s="39">
        <f aca="true" t="shared" si="54" ref="X77:Z78">SUM(J77*2.2046)</f>
        <v>0</v>
      </c>
      <c r="Y77" s="39">
        <f t="shared" si="54"/>
        <v>0</v>
      </c>
      <c r="Z77" s="39">
        <f t="shared" si="54"/>
        <v>0</v>
      </c>
      <c r="AA77" s="59">
        <f t="shared" si="38"/>
        <v>0</v>
      </c>
      <c r="AB77" s="39">
        <f aca="true" t="shared" si="55" ref="AB77:AD78">SUM(M77*2.2046)</f>
        <v>0</v>
      </c>
      <c r="AC77" s="39">
        <f t="shared" si="55"/>
        <v>0</v>
      </c>
      <c r="AD77" s="39">
        <f t="shared" si="55"/>
        <v>0</v>
      </c>
      <c r="AE77" s="39"/>
      <c r="AF77" s="59">
        <f t="shared" si="40"/>
        <v>0</v>
      </c>
      <c r="AG77" s="39">
        <f aca="true" t="shared" si="56" ref="AG77:AI78">SUM(R77*2.2046)</f>
        <v>0</v>
      </c>
      <c r="AH77" s="39">
        <f t="shared" si="56"/>
        <v>0</v>
      </c>
      <c r="AI77" s="39">
        <f t="shared" si="56"/>
        <v>0</v>
      </c>
      <c r="AJ77" s="59">
        <f t="shared" si="42"/>
        <v>0</v>
      </c>
      <c r="AK77" s="28">
        <f t="shared" si="43"/>
        <v>0</v>
      </c>
      <c r="AL77" s="79"/>
    </row>
    <row r="78" spans="1:38" s="22" customFormat="1" ht="12.75" customHeight="1" hidden="1">
      <c r="A78" s="56"/>
      <c r="B78" s="60"/>
      <c r="C78" s="40"/>
      <c r="D78" s="41"/>
      <c r="E78" s="41"/>
      <c r="F78" s="37"/>
      <c r="G78" s="42"/>
      <c r="H78" s="43">
        <f>500/(-216.0475144+(16.2606339*F78)+(-0.002388645*POWER(F78,2))+(-0.00113732*POWER(F78,3))+(0.00000701863*POWER(F78,4))+(-0.00000001291*POWER(F78,5)))</f>
        <v>-2.314305727555271</v>
      </c>
      <c r="I78" s="36" t="e">
        <f>IF(OR(C78="open men",C78="open women",C78="submaster Men",C78="submaster Women"),1,LOOKUP(G78,TABLES!A:A,TABLES!B:B))</f>
        <v>#N/A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33">
        <f t="shared" si="50"/>
        <v>0</v>
      </c>
      <c r="W78" s="61" t="e">
        <f>V78*H78*I78</f>
        <v>#N/A</v>
      </c>
      <c r="X78" s="39">
        <f t="shared" si="54"/>
        <v>0</v>
      </c>
      <c r="Y78" s="39">
        <f t="shared" si="54"/>
        <v>0</v>
      </c>
      <c r="Z78" s="39">
        <f t="shared" si="54"/>
        <v>0</v>
      </c>
      <c r="AA78" s="59">
        <f t="shared" si="38"/>
        <v>0</v>
      </c>
      <c r="AB78" s="39">
        <f t="shared" si="55"/>
        <v>0</v>
      </c>
      <c r="AC78" s="39">
        <f t="shared" si="55"/>
        <v>0</v>
      </c>
      <c r="AD78" s="39">
        <f t="shared" si="55"/>
        <v>0</v>
      </c>
      <c r="AE78" s="39">
        <f>MAX(X78:Z78)+MAX(AB78:AD78)</f>
        <v>0</v>
      </c>
      <c r="AF78" s="59">
        <f t="shared" si="40"/>
        <v>0</v>
      </c>
      <c r="AG78" s="39">
        <f t="shared" si="56"/>
        <v>0</v>
      </c>
      <c r="AH78" s="39">
        <f t="shared" si="56"/>
        <v>0</v>
      </c>
      <c r="AI78" s="39">
        <f t="shared" si="56"/>
        <v>0</v>
      </c>
      <c r="AJ78" s="59">
        <f t="shared" si="42"/>
        <v>0</v>
      </c>
      <c r="AK78" s="28">
        <f t="shared" si="43"/>
        <v>0</v>
      </c>
      <c r="AL78" s="79"/>
    </row>
    <row r="79" spans="1:38" s="40" customFormat="1" ht="12.75" customHeight="1" hidden="1">
      <c r="A79" s="56"/>
      <c r="B79" s="22"/>
      <c r="C79" s="22"/>
      <c r="D79" s="23"/>
      <c r="E79" s="23"/>
      <c r="F79" s="30"/>
      <c r="G79" s="34"/>
      <c r="H79" s="43"/>
      <c r="I79" s="36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33">
        <f t="shared" si="50"/>
        <v>0</v>
      </c>
      <c r="W79" s="61"/>
      <c r="X79" s="39"/>
      <c r="Y79" s="39"/>
      <c r="Z79" s="39"/>
      <c r="AA79" s="59"/>
      <c r="AB79" s="39"/>
      <c r="AC79" s="39"/>
      <c r="AD79" s="39"/>
      <c r="AE79" s="39"/>
      <c r="AF79" s="59">
        <f t="shared" si="40"/>
        <v>0</v>
      </c>
      <c r="AG79" s="39"/>
      <c r="AH79" s="39"/>
      <c r="AI79" s="39"/>
      <c r="AJ79" s="59">
        <f t="shared" si="42"/>
        <v>0</v>
      </c>
      <c r="AK79" s="28">
        <f t="shared" si="43"/>
        <v>0</v>
      </c>
      <c r="AL79" s="81"/>
    </row>
    <row r="80" spans="1:38" s="22" customFormat="1" ht="12.75" customHeight="1" hidden="1">
      <c r="A80" s="56"/>
      <c r="B80" s="31" t="s">
        <v>75</v>
      </c>
      <c r="D80" s="57"/>
      <c r="E80" s="23"/>
      <c r="F80" s="30"/>
      <c r="G80" s="34"/>
      <c r="H80" s="43"/>
      <c r="I80" s="36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33">
        <f t="shared" si="50"/>
        <v>0</v>
      </c>
      <c r="W80" s="61"/>
      <c r="X80" s="39">
        <f aca="true" t="shared" si="57" ref="X80:Z81">SUM(J80*2.2046)</f>
        <v>0</v>
      </c>
      <c r="Y80" s="39">
        <f t="shared" si="57"/>
        <v>0</v>
      </c>
      <c r="Z80" s="39">
        <f t="shared" si="57"/>
        <v>0</v>
      </c>
      <c r="AA80" s="59">
        <f>Z80</f>
        <v>0</v>
      </c>
      <c r="AB80" s="39">
        <f aca="true" t="shared" si="58" ref="AB80:AD81">SUM(M80*2.2046)</f>
        <v>0</v>
      </c>
      <c r="AC80" s="39">
        <f t="shared" si="58"/>
        <v>0</v>
      </c>
      <c r="AD80" s="39">
        <f t="shared" si="58"/>
        <v>0</v>
      </c>
      <c r="AE80" s="39"/>
      <c r="AF80" s="59">
        <f t="shared" si="40"/>
        <v>0</v>
      </c>
      <c r="AG80" s="39">
        <f aca="true" t="shared" si="59" ref="AG80:AI81">SUM(R80*2.2046)</f>
        <v>0</v>
      </c>
      <c r="AH80" s="39">
        <f t="shared" si="59"/>
        <v>0</v>
      </c>
      <c r="AI80" s="39">
        <f t="shared" si="59"/>
        <v>0</v>
      </c>
      <c r="AJ80" s="59">
        <f t="shared" si="42"/>
        <v>0</v>
      </c>
      <c r="AK80" s="28">
        <f t="shared" si="43"/>
        <v>0</v>
      </c>
      <c r="AL80" s="79"/>
    </row>
    <row r="81" spans="1:38" s="22" customFormat="1" ht="12.75" customHeight="1" hidden="1">
      <c r="A81" s="56"/>
      <c r="B81" s="60"/>
      <c r="C81" s="40"/>
      <c r="D81" s="41"/>
      <c r="E81" s="41"/>
      <c r="F81" s="37"/>
      <c r="G81" s="42"/>
      <c r="H81" s="43">
        <f>500/(-216.0475144+(16.2606339*F81)+(-0.002388645*POWER(F81,2))+(-0.00113732*POWER(F81,3))+(0.00000701863*POWER(F81,4))+(-0.00000001291*POWER(F81,5)))</f>
        <v>-2.314305727555271</v>
      </c>
      <c r="I81" s="36" t="e">
        <f>IF(OR(C81="open men",C81="open women",C81="submaster Men",C81="submaster Women"),1,LOOKUP(G81,TABLES!A:A,TABLES!B:B))</f>
        <v>#N/A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33">
        <f t="shared" si="50"/>
        <v>0</v>
      </c>
      <c r="W81" s="61" t="e">
        <f>V81*H81*I81</f>
        <v>#N/A</v>
      </c>
      <c r="X81" s="39">
        <f t="shared" si="57"/>
        <v>0</v>
      </c>
      <c r="Y81" s="39">
        <f t="shared" si="57"/>
        <v>0</v>
      </c>
      <c r="Z81" s="39">
        <f t="shared" si="57"/>
        <v>0</v>
      </c>
      <c r="AA81" s="59">
        <f>Z81</f>
        <v>0</v>
      </c>
      <c r="AB81" s="39">
        <f t="shared" si="58"/>
        <v>0</v>
      </c>
      <c r="AC81" s="39">
        <f t="shared" si="58"/>
        <v>0</v>
      </c>
      <c r="AD81" s="39">
        <f t="shared" si="58"/>
        <v>0</v>
      </c>
      <c r="AE81" s="39">
        <f>MAX(X81:Z81)+MAX(AB81:AD81)</f>
        <v>0</v>
      </c>
      <c r="AF81" s="59">
        <f t="shared" si="40"/>
        <v>0</v>
      </c>
      <c r="AG81" s="39">
        <f t="shared" si="59"/>
        <v>0</v>
      </c>
      <c r="AH81" s="39">
        <f t="shared" si="59"/>
        <v>0</v>
      </c>
      <c r="AI81" s="39">
        <f t="shared" si="59"/>
        <v>0</v>
      </c>
      <c r="AJ81" s="59">
        <f t="shared" si="42"/>
        <v>0</v>
      </c>
      <c r="AK81" s="28">
        <f t="shared" si="43"/>
        <v>0</v>
      </c>
      <c r="AL81" s="79"/>
    </row>
    <row r="82" spans="1:38" s="40" customFormat="1" ht="12.75" customHeight="1" hidden="1">
      <c r="A82" s="56"/>
      <c r="B82" s="22"/>
      <c r="C82" s="22"/>
      <c r="D82" s="41"/>
      <c r="E82" s="23"/>
      <c r="F82" s="30"/>
      <c r="G82" s="34"/>
      <c r="H82" s="43"/>
      <c r="I82" s="36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33">
        <f t="shared" si="50"/>
        <v>0</v>
      </c>
      <c r="W82" s="61"/>
      <c r="X82" s="39"/>
      <c r="Y82" s="39"/>
      <c r="Z82" s="39"/>
      <c r="AA82" s="59">
        <f>Z82</f>
        <v>0</v>
      </c>
      <c r="AB82" s="39"/>
      <c r="AC82" s="39"/>
      <c r="AD82" s="39"/>
      <c r="AE82" s="39"/>
      <c r="AF82" s="59">
        <f t="shared" si="40"/>
        <v>0</v>
      </c>
      <c r="AG82" s="39"/>
      <c r="AH82" s="39"/>
      <c r="AI82" s="39"/>
      <c r="AJ82" s="59">
        <f t="shared" si="42"/>
        <v>0</v>
      </c>
      <c r="AK82" s="28">
        <f t="shared" si="43"/>
        <v>0</v>
      </c>
      <c r="AL82" s="81"/>
    </row>
    <row r="83" spans="1:38" s="22" customFormat="1" ht="12.75" customHeight="1" hidden="1">
      <c r="A83" s="56"/>
      <c r="B83" s="31" t="s">
        <v>73</v>
      </c>
      <c r="D83" s="57"/>
      <c r="E83" s="23"/>
      <c r="F83" s="30"/>
      <c r="G83" s="34"/>
      <c r="H83" s="43"/>
      <c r="I83" s="36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33">
        <f t="shared" si="50"/>
        <v>0</v>
      </c>
      <c r="W83" s="61"/>
      <c r="X83" s="39">
        <f aca="true" t="shared" si="60" ref="X83:Z84">SUM(J83*2.2046)</f>
        <v>0</v>
      </c>
      <c r="Y83" s="39">
        <f t="shared" si="60"/>
        <v>0</v>
      </c>
      <c r="Z83" s="39">
        <f t="shared" si="60"/>
        <v>0</v>
      </c>
      <c r="AA83" s="59">
        <f>Z83</f>
        <v>0</v>
      </c>
      <c r="AB83" s="39">
        <f aca="true" t="shared" si="61" ref="AB83:AD84">SUM(M83*2.2046)</f>
        <v>0</v>
      </c>
      <c r="AC83" s="39">
        <f t="shared" si="61"/>
        <v>0</v>
      </c>
      <c r="AD83" s="39">
        <f t="shared" si="61"/>
        <v>0</v>
      </c>
      <c r="AE83" s="39"/>
      <c r="AF83" s="59">
        <f t="shared" si="40"/>
        <v>0</v>
      </c>
      <c r="AG83" s="39">
        <f aca="true" t="shared" si="62" ref="AG83:AI84">SUM(R83*2.2046)</f>
        <v>0</v>
      </c>
      <c r="AH83" s="39">
        <f t="shared" si="62"/>
        <v>0</v>
      </c>
      <c r="AI83" s="39">
        <f t="shared" si="62"/>
        <v>0</v>
      </c>
      <c r="AJ83" s="59">
        <f t="shared" si="42"/>
        <v>0</v>
      </c>
      <c r="AK83" s="28">
        <f t="shared" si="43"/>
        <v>0</v>
      </c>
      <c r="AL83" s="79"/>
    </row>
    <row r="84" spans="1:38" s="22" customFormat="1" ht="12.75" customHeight="1" hidden="1">
      <c r="A84" s="56"/>
      <c r="B84" s="60"/>
      <c r="C84" s="40"/>
      <c r="D84" s="41"/>
      <c r="E84" s="41"/>
      <c r="F84" s="37"/>
      <c r="G84" s="42"/>
      <c r="H84" s="43">
        <f>500/(-216.0475144+(16.2606339*F84)+(-0.002388645*POWER(F84,2))+(-0.00113732*POWER(F84,3))+(0.00000701863*POWER(F84,4))+(-0.00000001291*POWER(F84,5)))</f>
        <v>-2.314305727555271</v>
      </c>
      <c r="I84" s="36" t="e">
        <f>IF(OR(C84="open men",C84="open women",C84="submaster Men",C84="submaster Women"),1,LOOKUP(G84,TABLES!A:A,TABLES!B:B))</f>
        <v>#N/A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33">
        <f t="shared" si="50"/>
        <v>0</v>
      </c>
      <c r="W84" s="61" t="e">
        <f>V84*H84*I84</f>
        <v>#N/A</v>
      </c>
      <c r="X84" s="39">
        <f t="shared" si="60"/>
        <v>0</v>
      </c>
      <c r="Y84" s="39">
        <f t="shared" si="60"/>
        <v>0</v>
      </c>
      <c r="Z84" s="39">
        <f t="shared" si="60"/>
        <v>0</v>
      </c>
      <c r="AA84" s="59">
        <f>Z84</f>
        <v>0</v>
      </c>
      <c r="AB84" s="39">
        <f t="shared" si="61"/>
        <v>0</v>
      </c>
      <c r="AC84" s="39">
        <f t="shared" si="61"/>
        <v>0</v>
      </c>
      <c r="AD84" s="39">
        <f t="shared" si="61"/>
        <v>0</v>
      </c>
      <c r="AE84" s="39">
        <f>MAX(X84:Z84)+MAX(AB84:AD84)</f>
        <v>0</v>
      </c>
      <c r="AF84" s="59">
        <f t="shared" si="40"/>
        <v>0</v>
      </c>
      <c r="AG84" s="39">
        <f t="shared" si="62"/>
        <v>0</v>
      </c>
      <c r="AH84" s="39">
        <f t="shared" si="62"/>
        <v>0</v>
      </c>
      <c r="AI84" s="39">
        <f t="shared" si="62"/>
        <v>0</v>
      </c>
      <c r="AJ84" s="59">
        <f t="shared" si="42"/>
        <v>0</v>
      </c>
      <c r="AK84" s="28">
        <f t="shared" si="43"/>
        <v>0</v>
      </c>
      <c r="AL84" s="79"/>
    </row>
    <row r="85" spans="1:38" s="40" customFormat="1" ht="12.75" customHeight="1" hidden="1">
      <c r="A85" s="56"/>
      <c r="B85" s="22"/>
      <c r="C85" s="22"/>
      <c r="D85" s="23"/>
      <c r="E85" s="23"/>
      <c r="F85" s="30"/>
      <c r="G85" s="34"/>
      <c r="H85" s="43"/>
      <c r="I85" s="36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33">
        <f t="shared" si="50"/>
        <v>0</v>
      </c>
      <c r="W85" s="61"/>
      <c r="X85" s="39"/>
      <c r="Y85" s="39"/>
      <c r="Z85" s="39"/>
      <c r="AA85" s="59"/>
      <c r="AB85" s="39"/>
      <c r="AC85" s="39"/>
      <c r="AD85" s="39"/>
      <c r="AE85" s="39"/>
      <c r="AF85" s="59">
        <f t="shared" si="40"/>
        <v>0</v>
      </c>
      <c r="AG85" s="39"/>
      <c r="AH85" s="39"/>
      <c r="AI85" s="39"/>
      <c r="AJ85" s="59">
        <f t="shared" si="42"/>
        <v>0</v>
      </c>
      <c r="AK85" s="28">
        <f t="shared" si="43"/>
        <v>0</v>
      </c>
      <c r="AL85" s="81"/>
    </row>
    <row r="86" spans="1:38" s="22" customFormat="1" ht="12.75" customHeight="1" hidden="1">
      <c r="A86" s="56"/>
      <c r="B86" s="31" t="s">
        <v>72</v>
      </c>
      <c r="D86" s="57"/>
      <c r="E86" s="23"/>
      <c r="F86" s="30"/>
      <c r="G86" s="34"/>
      <c r="H86" s="43"/>
      <c r="I86" s="36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33">
        <f t="shared" si="50"/>
        <v>0</v>
      </c>
      <c r="W86" s="61"/>
      <c r="X86" s="39">
        <f aca="true" t="shared" si="63" ref="X86:Z87">SUM(J86*2.2046)</f>
        <v>0</v>
      </c>
      <c r="Y86" s="39">
        <f t="shared" si="63"/>
        <v>0</v>
      </c>
      <c r="Z86" s="39">
        <f t="shared" si="63"/>
        <v>0</v>
      </c>
      <c r="AA86" s="59">
        <f>Z86</f>
        <v>0</v>
      </c>
      <c r="AB86" s="39">
        <f aca="true" t="shared" si="64" ref="AB86:AD87">SUM(M86*2.2046)</f>
        <v>0</v>
      </c>
      <c r="AC86" s="39">
        <f t="shared" si="64"/>
        <v>0</v>
      </c>
      <c r="AD86" s="39">
        <f t="shared" si="64"/>
        <v>0</v>
      </c>
      <c r="AE86" s="39"/>
      <c r="AF86" s="59">
        <f>AD86</f>
        <v>0</v>
      </c>
      <c r="AG86" s="39">
        <f aca="true" t="shared" si="65" ref="AG86:AI87">SUM(R86*2.2046)</f>
        <v>0</v>
      </c>
      <c r="AH86" s="39">
        <f t="shared" si="65"/>
        <v>0</v>
      </c>
      <c r="AI86" s="39">
        <f t="shared" si="65"/>
        <v>0</v>
      </c>
      <c r="AJ86" s="59">
        <f>AI86</f>
        <v>0</v>
      </c>
      <c r="AK86" s="28">
        <f>IF(OR(Z86&lt;0,AD86&lt;0,AI86&lt;0),"DQ",MAX(X86:Z86)+MAX(AB86:AD86)+MAX(AG86:AI86))</f>
        <v>0</v>
      </c>
      <c r="AL86" s="79"/>
    </row>
    <row r="87" spans="1:38" s="22" customFormat="1" ht="12.75" customHeight="1" hidden="1">
      <c r="A87" s="56"/>
      <c r="B87" s="60"/>
      <c r="C87" s="40"/>
      <c r="D87" s="41"/>
      <c r="E87" s="41"/>
      <c r="F87" s="37"/>
      <c r="G87" s="42"/>
      <c r="H87" s="43">
        <f>500/(-216.0475144+(16.2606339*F87)+(-0.002388645*POWER(F87,2))+(-0.00113732*POWER(F87,3))+(0.00000701863*POWER(F87,4))+(-0.00000001291*POWER(F87,5)))</f>
        <v>-2.314305727555271</v>
      </c>
      <c r="I87" s="36" t="e">
        <f>IF(OR(C87="open men",C87="open women",C87="submaster Men",C87="submaster Women"),1,LOOKUP(G87,TABLES!A:A,TABLES!B:B))</f>
        <v>#N/A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33">
        <f t="shared" si="50"/>
        <v>0</v>
      </c>
      <c r="W87" s="61" t="e">
        <f>V87*H87*I87</f>
        <v>#N/A</v>
      </c>
      <c r="X87" s="39">
        <f t="shared" si="63"/>
        <v>0</v>
      </c>
      <c r="Y87" s="39">
        <f t="shared" si="63"/>
        <v>0</v>
      </c>
      <c r="Z87" s="39">
        <f t="shared" si="63"/>
        <v>0</v>
      </c>
      <c r="AA87" s="59">
        <f>Z87</f>
        <v>0</v>
      </c>
      <c r="AB87" s="39">
        <f t="shared" si="64"/>
        <v>0</v>
      </c>
      <c r="AC87" s="39">
        <f t="shared" si="64"/>
        <v>0</v>
      </c>
      <c r="AD87" s="39">
        <f t="shared" si="64"/>
        <v>0</v>
      </c>
      <c r="AE87" s="39">
        <f>MAX(X87:Z87)+MAX(AB87:AD87)</f>
        <v>0</v>
      </c>
      <c r="AF87" s="59">
        <f>AD87</f>
        <v>0</v>
      </c>
      <c r="AG87" s="39">
        <f t="shared" si="65"/>
        <v>0</v>
      </c>
      <c r="AH87" s="39">
        <f t="shared" si="65"/>
        <v>0</v>
      </c>
      <c r="AI87" s="39">
        <f t="shared" si="65"/>
        <v>0</v>
      </c>
      <c r="AJ87" s="59">
        <f>AI87</f>
        <v>0</v>
      </c>
      <c r="AK87" s="28">
        <f>IF(OR(Z87&lt;0,AD87&lt;0,AI87&lt;0),"DQ",MAX(X87:Z87)+MAX(AB87:AD87)+MAX(AG87:AI87))</f>
        <v>0</v>
      </c>
      <c r="AL87" s="79"/>
    </row>
    <row r="88" spans="1:38" s="22" customFormat="1" ht="12.75" customHeight="1" hidden="1">
      <c r="A88" s="56"/>
      <c r="B88" s="40"/>
      <c r="C88" s="40"/>
      <c r="D88" s="41"/>
      <c r="E88" s="41"/>
      <c r="F88" s="37"/>
      <c r="G88" s="42"/>
      <c r="H88" s="43"/>
      <c r="I88" s="36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33"/>
      <c r="W88" s="61"/>
      <c r="X88" s="39"/>
      <c r="Y88" s="39"/>
      <c r="Z88" s="39"/>
      <c r="AA88" s="59"/>
      <c r="AB88" s="39"/>
      <c r="AC88" s="39"/>
      <c r="AD88" s="39"/>
      <c r="AE88" s="39"/>
      <c r="AF88" s="59"/>
      <c r="AG88" s="39"/>
      <c r="AH88" s="39"/>
      <c r="AI88" s="39"/>
      <c r="AJ88" s="59"/>
      <c r="AK88" s="28"/>
      <c r="AL88" s="79"/>
    </row>
    <row r="89" spans="1:38" s="22" customFormat="1" ht="12.75" customHeight="1" hidden="1">
      <c r="A89" s="56"/>
      <c r="B89" s="31" t="s">
        <v>74</v>
      </c>
      <c r="D89" s="57"/>
      <c r="E89" s="23"/>
      <c r="F89" s="30"/>
      <c r="G89" s="34"/>
      <c r="H89" s="43"/>
      <c r="I89" s="36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33">
        <f>IF(OR(L89&lt;0,O89&lt;0,T89&lt;0),"DQ",(MAX(J89:L89)+MAX(M89:O89)+MAX(R89:T89)))</f>
        <v>0</v>
      </c>
      <c r="W89" s="61"/>
      <c r="X89" s="39">
        <f aca="true" t="shared" si="66" ref="X89:Z90">SUM(J89*2.2046)</f>
        <v>0</v>
      </c>
      <c r="Y89" s="39">
        <f t="shared" si="66"/>
        <v>0</v>
      </c>
      <c r="Z89" s="39">
        <f t="shared" si="66"/>
        <v>0</v>
      </c>
      <c r="AA89" s="59">
        <f>Z89</f>
        <v>0</v>
      </c>
      <c r="AB89" s="39">
        <f aca="true" t="shared" si="67" ref="AB89:AD90">SUM(M89*2.2046)</f>
        <v>0</v>
      </c>
      <c r="AC89" s="39">
        <f t="shared" si="67"/>
        <v>0</v>
      </c>
      <c r="AD89" s="39">
        <f t="shared" si="67"/>
        <v>0</v>
      </c>
      <c r="AE89" s="39"/>
      <c r="AF89" s="59">
        <f>AD89</f>
        <v>0</v>
      </c>
      <c r="AG89" s="39">
        <f aca="true" t="shared" si="68" ref="AG89:AI90">SUM(R89*2.2046)</f>
        <v>0</v>
      </c>
      <c r="AH89" s="39">
        <f t="shared" si="68"/>
        <v>0</v>
      </c>
      <c r="AI89" s="39">
        <f t="shared" si="68"/>
        <v>0</v>
      </c>
      <c r="AJ89" s="59">
        <f>AI89</f>
        <v>0</v>
      </c>
      <c r="AK89" s="28">
        <f>IF(OR(Z89&lt;0,AD89&lt;0,AI89&lt;0),"DQ",MAX(X89:Z89)+MAX(AB89:AD89)+MAX(AG89:AI89))</f>
        <v>0</v>
      </c>
      <c r="AL89" s="79"/>
    </row>
    <row r="90" spans="1:38" s="22" customFormat="1" ht="12.75" customHeight="1" hidden="1">
      <c r="A90" s="56"/>
      <c r="B90" s="60"/>
      <c r="C90" s="40"/>
      <c r="D90" s="41"/>
      <c r="E90" s="41"/>
      <c r="F90" s="37"/>
      <c r="G90" s="42"/>
      <c r="H90" s="43">
        <f>500/(-216.0475144+(16.2606339*F90)+(-0.002388645*POWER(F90,2))+(-0.00113732*POWER(F90,3))+(0.00000701863*POWER(F90,4))+(-0.00000001291*POWER(F90,5)))</f>
        <v>-2.314305727555271</v>
      </c>
      <c r="I90" s="36" t="e">
        <f>IF(OR(C90="open men",C90="open women",C90="submaster Men",C90="submaster Women"),1,LOOKUP(G90,TABLES!A:A,TABLES!B:B))</f>
        <v>#N/A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33">
        <f>IF(OR(L90&lt;0,O90&lt;0,T90&lt;0),"DQ",(MAX(J90:L90)+MAX(M90:O90)+MAX(R90:T90)))</f>
        <v>0</v>
      </c>
      <c r="W90" s="61" t="e">
        <f>V90*H90*I90</f>
        <v>#N/A</v>
      </c>
      <c r="X90" s="39">
        <f t="shared" si="66"/>
        <v>0</v>
      </c>
      <c r="Y90" s="39">
        <f t="shared" si="66"/>
        <v>0</v>
      </c>
      <c r="Z90" s="39">
        <f t="shared" si="66"/>
        <v>0</v>
      </c>
      <c r="AA90" s="59">
        <f>Z90</f>
        <v>0</v>
      </c>
      <c r="AB90" s="39">
        <f t="shared" si="67"/>
        <v>0</v>
      </c>
      <c r="AC90" s="39">
        <f t="shared" si="67"/>
        <v>0</v>
      </c>
      <c r="AD90" s="39">
        <f t="shared" si="67"/>
        <v>0</v>
      </c>
      <c r="AE90" s="39">
        <f>MAX(X90:Z90)+MAX(AB90:AD90)</f>
        <v>0</v>
      </c>
      <c r="AF90" s="59">
        <f>AD90</f>
        <v>0</v>
      </c>
      <c r="AG90" s="39">
        <f t="shared" si="68"/>
        <v>0</v>
      </c>
      <c r="AH90" s="39">
        <f t="shared" si="68"/>
        <v>0</v>
      </c>
      <c r="AI90" s="39">
        <f t="shared" si="68"/>
        <v>0</v>
      </c>
      <c r="AJ90" s="59">
        <f>AI90</f>
        <v>0</v>
      </c>
      <c r="AK90" s="28">
        <f>IF(OR(Z90&lt;0,AD90&lt;0,AI90&lt;0),"DQ",MAX(X90:Z90)+MAX(AB90:AD90)+MAX(AG90:AI90))</f>
        <v>0</v>
      </c>
      <c r="AL90" s="79"/>
    </row>
    <row r="91" spans="1:38" s="22" customFormat="1" ht="12.75" customHeight="1" hidden="1">
      <c r="A91" s="56"/>
      <c r="B91" s="40"/>
      <c r="C91" s="40"/>
      <c r="D91" s="41"/>
      <c r="E91" s="41"/>
      <c r="F91" s="37"/>
      <c r="G91" s="42"/>
      <c r="H91" s="43"/>
      <c r="I91" s="36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33"/>
      <c r="W91" s="61"/>
      <c r="X91" s="39"/>
      <c r="Y91" s="39"/>
      <c r="Z91" s="39"/>
      <c r="AA91" s="59"/>
      <c r="AB91" s="39"/>
      <c r="AC91" s="39"/>
      <c r="AD91" s="39"/>
      <c r="AE91" s="39"/>
      <c r="AF91" s="59"/>
      <c r="AG91" s="39"/>
      <c r="AH91" s="39"/>
      <c r="AI91" s="39"/>
      <c r="AJ91" s="59"/>
      <c r="AK91" s="28"/>
      <c r="AL91" s="79"/>
    </row>
    <row r="92" spans="1:38" s="22" customFormat="1" ht="12.75" customHeight="1">
      <c r="A92" s="56">
        <v>1</v>
      </c>
      <c r="B92" s="60" t="s">
        <v>147</v>
      </c>
      <c r="C92" s="40" t="s">
        <v>113</v>
      </c>
      <c r="D92" s="41" t="s">
        <v>114</v>
      </c>
      <c r="E92" s="41">
        <v>100</v>
      </c>
      <c r="F92" s="37">
        <v>98.5</v>
      </c>
      <c r="G92" s="42">
        <v>28</v>
      </c>
      <c r="H92" s="43">
        <f>500/(-216.0475144+(16.2606339*F92)+(-0.002388645*POWER(F92,2))+(-0.00113732*POWER(F92,3))+(0.00000701863*POWER(F92,4))+(-0.00000001291*POWER(F92,5)))</f>
        <v>0.6123467078003062</v>
      </c>
      <c r="I92" s="36">
        <f>IF(OR(C92="open men",C92="open women",C92="submaster Men",C92="submaster Women"),1,LOOKUP(G92,TABLES!A:A,TABLES!B:B))</f>
        <v>1</v>
      </c>
      <c r="J92" s="58"/>
      <c r="K92" s="58"/>
      <c r="L92" s="58">
        <v>235</v>
      </c>
      <c r="M92" s="58"/>
      <c r="N92" s="58"/>
      <c r="O92" s="58">
        <v>177.5</v>
      </c>
      <c r="P92" s="58"/>
      <c r="Q92" s="58"/>
      <c r="R92" s="58"/>
      <c r="S92" s="58"/>
      <c r="T92" s="58">
        <v>275</v>
      </c>
      <c r="U92" s="58"/>
      <c r="V92" s="33">
        <f>IF(OR(L92&lt;0,O92&lt;0,T92&lt;0),"DQ",(MAX(J92:L92)+MAX(M92:O92)+MAX(R92:T92)))</f>
        <v>687.5</v>
      </c>
      <c r="W92" s="61">
        <f>V92*H92*I92</f>
        <v>420.9883616127105</v>
      </c>
      <c r="X92" s="39">
        <f>SUM(J92*2.2046)</f>
        <v>0</v>
      </c>
      <c r="Y92" s="39">
        <f>SUM(K92*2.2046)</f>
        <v>0</v>
      </c>
      <c r="Z92" s="39">
        <f>SUM(L92*2.2046)</f>
        <v>518.081</v>
      </c>
      <c r="AA92" s="59">
        <f>Z92</f>
        <v>518.081</v>
      </c>
      <c r="AB92" s="39">
        <f>SUM(M92*2.2046)</f>
        <v>0</v>
      </c>
      <c r="AC92" s="39">
        <f>SUM(N92*2.2046)</f>
        <v>0</v>
      </c>
      <c r="AD92" s="39">
        <f>SUM(O92*2.2046)</f>
        <v>391.3165</v>
      </c>
      <c r="AE92" s="39">
        <f>MAX(X92:Z92)+MAX(AB92:AD92)</f>
        <v>909.3975</v>
      </c>
      <c r="AF92" s="59">
        <f>AD92</f>
        <v>391.3165</v>
      </c>
      <c r="AG92" s="39">
        <f>SUM(R92*2.2046)</f>
        <v>0</v>
      </c>
      <c r="AH92" s="39">
        <f>SUM(S92*2.2046)</f>
        <v>0</v>
      </c>
      <c r="AI92" s="39">
        <f>SUM(T92*2.2046)</f>
        <v>606.265</v>
      </c>
      <c r="AJ92" s="59">
        <f>AI92</f>
        <v>606.265</v>
      </c>
      <c r="AK92" s="28">
        <f>IF(OR(Z92&lt;0,AD92&lt;0,AI92&lt;0),"DQ",MAX(X92:Z92)+MAX(AB92:AD92)+MAX(AG92:AI92))</f>
        <v>1515.6625</v>
      </c>
      <c r="AL92" s="79"/>
    </row>
    <row r="93" spans="1:38" s="22" customFormat="1" ht="12.75" customHeight="1">
      <c r="A93" s="56"/>
      <c r="B93" s="40"/>
      <c r="C93" s="40"/>
      <c r="D93" s="41"/>
      <c r="E93" s="41"/>
      <c r="F93" s="37"/>
      <c r="G93" s="42"/>
      <c r="H93" s="43"/>
      <c r="I93" s="36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33"/>
      <c r="W93" s="61"/>
      <c r="X93" s="39"/>
      <c r="Y93" s="39"/>
      <c r="Z93" s="39"/>
      <c r="AA93" s="59"/>
      <c r="AB93" s="39"/>
      <c r="AC93" s="39"/>
      <c r="AD93" s="39"/>
      <c r="AE93" s="39"/>
      <c r="AF93" s="59"/>
      <c r="AG93" s="39"/>
      <c r="AH93" s="39"/>
      <c r="AI93" s="39"/>
      <c r="AJ93" s="59"/>
      <c r="AK93" s="28"/>
      <c r="AL93" s="79"/>
    </row>
    <row r="94" spans="1:38" s="22" customFormat="1" ht="12.75" customHeight="1">
      <c r="A94" s="56"/>
      <c r="B94" s="31" t="s">
        <v>161</v>
      </c>
      <c r="D94" s="57"/>
      <c r="E94" s="23"/>
      <c r="F94" s="30"/>
      <c r="G94" s="34"/>
      <c r="H94" s="43"/>
      <c r="I94" s="36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33">
        <f>IF(OR(L94&lt;0,O94&lt;0,T94&lt;0),"DQ",(MAX(J94:L94)+MAX(M94:O94)+MAX(R94:T94)))</f>
        <v>0</v>
      </c>
      <c r="W94" s="61"/>
      <c r="X94" s="39">
        <f aca="true" t="shared" si="69" ref="X94:Z95">SUM(J94*2.2046)</f>
        <v>0</v>
      </c>
      <c r="Y94" s="39">
        <f t="shared" si="69"/>
        <v>0</v>
      </c>
      <c r="Z94" s="39">
        <f t="shared" si="69"/>
        <v>0</v>
      </c>
      <c r="AA94" s="59">
        <f>Z94</f>
        <v>0</v>
      </c>
      <c r="AB94" s="39">
        <f aca="true" t="shared" si="70" ref="AB94:AD95">SUM(M94*2.2046)</f>
        <v>0</v>
      </c>
      <c r="AC94" s="39">
        <f t="shared" si="70"/>
        <v>0</v>
      </c>
      <c r="AD94" s="39">
        <f t="shared" si="70"/>
        <v>0</v>
      </c>
      <c r="AE94" s="39"/>
      <c r="AF94" s="59">
        <f>AD94</f>
        <v>0</v>
      </c>
      <c r="AG94" s="39">
        <f aca="true" t="shared" si="71" ref="AG94:AI95">SUM(R94*2.2046)</f>
        <v>0</v>
      </c>
      <c r="AH94" s="39">
        <f t="shared" si="71"/>
        <v>0</v>
      </c>
      <c r="AI94" s="39">
        <f t="shared" si="71"/>
        <v>0</v>
      </c>
      <c r="AJ94" s="59">
        <f>AI94</f>
        <v>0</v>
      </c>
      <c r="AK94" s="28">
        <f>IF(OR(Z94&lt;0,AD94&lt;0,AI94&lt;0),"DQ",MAX(X94:Z94)+MAX(AB94:AD94)+MAX(AG94:AI94))</f>
        <v>0</v>
      </c>
      <c r="AL94" s="79"/>
    </row>
    <row r="95" spans="1:38" s="22" customFormat="1" ht="12.75" customHeight="1">
      <c r="A95" s="56">
        <v>1</v>
      </c>
      <c r="B95" s="60" t="s">
        <v>82</v>
      </c>
      <c r="C95" s="40" t="s">
        <v>121</v>
      </c>
      <c r="D95" s="41" t="s">
        <v>114</v>
      </c>
      <c r="E95" s="41">
        <v>100</v>
      </c>
      <c r="F95" s="37">
        <v>99</v>
      </c>
      <c r="G95" s="42">
        <v>43</v>
      </c>
      <c r="H95" s="43">
        <f>500/(-216.0475144+(16.2606339*F95)+(-0.002388645*POWER(F95,2))+(-0.00113732*POWER(F95,3))+(0.00000701863*POWER(F95,4))+(-0.00000001291*POWER(F95,5)))</f>
        <v>0.6110694084556157</v>
      </c>
      <c r="I95" s="36">
        <f>IF(OR(C95="open men",C95="open women",C95="submaster Men",C95="submaster Women"),1,LOOKUP(G95,TABLES!A:A,TABLES!B:B))</f>
        <v>1.031</v>
      </c>
      <c r="J95" s="58"/>
      <c r="K95" s="58"/>
      <c r="L95" s="58">
        <v>172.5</v>
      </c>
      <c r="M95" s="58"/>
      <c r="N95" s="58"/>
      <c r="O95" s="58">
        <v>142.5</v>
      </c>
      <c r="P95" s="58"/>
      <c r="Q95" s="58"/>
      <c r="R95" s="58"/>
      <c r="S95" s="58"/>
      <c r="T95" s="58">
        <v>205</v>
      </c>
      <c r="U95" s="58"/>
      <c r="V95" s="33">
        <f>IF(OR(L95&lt;0,O95&lt;0,T95&lt;0),"DQ",(MAX(J95:L95)+MAX(M95:O95)+MAX(R95:T95)))</f>
        <v>520</v>
      </c>
      <c r="W95" s="61">
        <f>V95*H95*I95</f>
        <v>327.6065312612247</v>
      </c>
      <c r="X95" s="39">
        <f t="shared" si="69"/>
        <v>0</v>
      </c>
      <c r="Y95" s="39">
        <f t="shared" si="69"/>
        <v>0</v>
      </c>
      <c r="Z95" s="39">
        <f t="shared" si="69"/>
        <v>380.2935</v>
      </c>
      <c r="AA95" s="59">
        <f>Z95</f>
        <v>380.2935</v>
      </c>
      <c r="AB95" s="39">
        <f t="shared" si="70"/>
        <v>0</v>
      </c>
      <c r="AC95" s="39">
        <f t="shared" si="70"/>
        <v>0</v>
      </c>
      <c r="AD95" s="39">
        <f t="shared" si="70"/>
        <v>314.1555</v>
      </c>
      <c r="AE95" s="39">
        <f>MAX(X95:Z95)+MAX(AB95:AD95)</f>
        <v>694.4490000000001</v>
      </c>
      <c r="AF95" s="59">
        <f>AD95</f>
        <v>314.1555</v>
      </c>
      <c r="AG95" s="39">
        <f t="shared" si="71"/>
        <v>0</v>
      </c>
      <c r="AH95" s="39">
        <f t="shared" si="71"/>
        <v>0</v>
      </c>
      <c r="AI95" s="39">
        <f t="shared" si="71"/>
        <v>451.94300000000004</v>
      </c>
      <c r="AJ95" s="59">
        <f>AI95</f>
        <v>451.94300000000004</v>
      </c>
      <c r="AK95" s="28">
        <f>IF(OR(Z95&lt;0,AD95&lt;0,AI95&lt;0),"DQ",MAX(X95:Z95)+MAX(AB95:AD95)+MAX(AG95:AI95))</f>
        <v>1146.392</v>
      </c>
      <c r="AL95" s="79"/>
    </row>
    <row r="96" spans="1:38" s="22" customFormat="1" ht="12.75" customHeight="1">
      <c r="A96" s="56"/>
      <c r="B96" s="40"/>
      <c r="C96" s="40"/>
      <c r="D96" s="41"/>
      <c r="E96" s="41"/>
      <c r="F96" s="37"/>
      <c r="G96" s="42"/>
      <c r="H96" s="43"/>
      <c r="I96" s="36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33"/>
      <c r="W96" s="61"/>
      <c r="X96" s="39"/>
      <c r="Y96" s="39"/>
      <c r="Z96" s="39"/>
      <c r="AA96" s="59"/>
      <c r="AB96" s="39"/>
      <c r="AC96" s="39"/>
      <c r="AD96" s="39"/>
      <c r="AE96" s="39"/>
      <c r="AF96" s="59"/>
      <c r="AG96" s="39"/>
      <c r="AH96" s="39"/>
      <c r="AI96" s="39"/>
      <c r="AJ96" s="59"/>
      <c r="AK96" s="28"/>
      <c r="AL96" s="79"/>
    </row>
    <row r="97" spans="1:38" s="22" customFormat="1" ht="12.75" customHeight="1">
      <c r="A97" s="56"/>
      <c r="B97" s="31" t="s">
        <v>97</v>
      </c>
      <c r="D97" s="57"/>
      <c r="E97" s="23"/>
      <c r="F97" s="30"/>
      <c r="G97" s="34"/>
      <c r="H97" s="43"/>
      <c r="I97" s="36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33">
        <f>IF(OR(L97&lt;0,O97&lt;0,T97&lt;0),"DQ",(MAX(J97:L97)+MAX(M97:O97)+MAX(R97:T97)))</f>
        <v>0</v>
      </c>
      <c r="W97" s="61"/>
      <c r="X97" s="39">
        <f aca="true" t="shared" si="72" ref="X97:Z98">SUM(J97*2.2046)</f>
        <v>0</v>
      </c>
      <c r="Y97" s="39">
        <f t="shared" si="72"/>
        <v>0</v>
      </c>
      <c r="Z97" s="39">
        <f t="shared" si="72"/>
        <v>0</v>
      </c>
      <c r="AA97" s="59">
        <f>Z97</f>
        <v>0</v>
      </c>
      <c r="AB97" s="39">
        <f aca="true" t="shared" si="73" ref="AB97:AD98">SUM(M97*2.2046)</f>
        <v>0</v>
      </c>
      <c r="AC97" s="39">
        <f t="shared" si="73"/>
        <v>0</v>
      </c>
      <c r="AD97" s="39">
        <f t="shared" si="73"/>
        <v>0</v>
      </c>
      <c r="AE97" s="39"/>
      <c r="AF97" s="59">
        <f>AD97</f>
        <v>0</v>
      </c>
      <c r="AG97" s="39">
        <f aca="true" t="shared" si="74" ref="AG97:AI98">SUM(R97*2.2046)</f>
        <v>0</v>
      </c>
      <c r="AH97" s="39">
        <f t="shared" si="74"/>
        <v>0</v>
      </c>
      <c r="AI97" s="39">
        <f t="shared" si="74"/>
        <v>0</v>
      </c>
      <c r="AJ97" s="59">
        <f>AI97</f>
        <v>0</v>
      </c>
      <c r="AK97" s="28">
        <f>IF(OR(Z97&lt;0,AD97&lt;0,AI97&lt;0),"DQ",MAX(X97:Z97)+MAX(AB97:AD97)+MAX(AG97:AI97))</f>
        <v>0</v>
      </c>
      <c r="AL97" s="79"/>
    </row>
    <row r="98" spans="1:38" s="22" customFormat="1" ht="12.75" customHeight="1">
      <c r="A98" s="56">
        <v>1</v>
      </c>
      <c r="B98" s="60" t="s">
        <v>144</v>
      </c>
      <c r="C98" s="40" t="s">
        <v>121</v>
      </c>
      <c r="D98" s="41" t="s">
        <v>114</v>
      </c>
      <c r="E98" s="41">
        <v>100</v>
      </c>
      <c r="F98" s="37">
        <v>98.7</v>
      </c>
      <c r="G98" s="42">
        <v>48</v>
      </c>
      <c r="H98" s="43">
        <f>500/(-216.0475144+(16.2606339*F98)+(-0.002388645*POWER(F98,2))+(-0.00113732*POWER(F98,3))+(0.00000701863*POWER(F98,4))+(-0.00000001291*POWER(F98,5)))</f>
        <v>0.6118327669328975</v>
      </c>
      <c r="I98" s="36">
        <f>IF(OR(C98="open men",C98="open women",C98="submaster Men",C98="submaster Women"),1,LOOKUP(G98,TABLES!A:A,TABLES!B:B))</f>
        <v>1.097</v>
      </c>
      <c r="J98" s="58"/>
      <c r="K98" s="58"/>
      <c r="L98" s="58">
        <v>237.5</v>
      </c>
      <c r="M98" s="58"/>
      <c r="N98" s="58"/>
      <c r="O98" s="58">
        <v>182.5</v>
      </c>
      <c r="P98" s="58"/>
      <c r="Q98" s="58"/>
      <c r="R98" s="58"/>
      <c r="S98" s="58"/>
      <c r="T98" s="58">
        <v>260</v>
      </c>
      <c r="U98" s="58"/>
      <c r="V98" s="33">
        <f>IF(OR(L98&lt;0,O98&lt;0,T98&lt;0),"DQ",(MAX(J98:L98)+MAX(M98:O98)+MAX(R98:T98)))</f>
        <v>680</v>
      </c>
      <c r="W98" s="61">
        <f>V98*H98*I98</f>
        <v>456.40277082126414</v>
      </c>
      <c r="X98" s="39">
        <f t="shared" si="72"/>
        <v>0</v>
      </c>
      <c r="Y98" s="39">
        <f t="shared" si="72"/>
        <v>0</v>
      </c>
      <c r="Z98" s="39">
        <f t="shared" si="72"/>
        <v>523.5925</v>
      </c>
      <c r="AA98" s="59">
        <f>Z98</f>
        <v>523.5925</v>
      </c>
      <c r="AB98" s="39">
        <f t="shared" si="73"/>
        <v>0</v>
      </c>
      <c r="AC98" s="39">
        <f t="shared" si="73"/>
        <v>0</v>
      </c>
      <c r="AD98" s="39">
        <f t="shared" si="73"/>
        <v>402.33950000000004</v>
      </c>
      <c r="AE98" s="39">
        <f>MAX(X98:Z98)+MAX(AB98:AD98)</f>
        <v>925.932</v>
      </c>
      <c r="AF98" s="59">
        <f>AD98</f>
        <v>402.33950000000004</v>
      </c>
      <c r="AG98" s="39">
        <f t="shared" si="74"/>
        <v>0</v>
      </c>
      <c r="AH98" s="39">
        <f t="shared" si="74"/>
        <v>0</v>
      </c>
      <c r="AI98" s="39">
        <f t="shared" si="74"/>
        <v>573.196</v>
      </c>
      <c r="AJ98" s="59">
        <f>AI98</f>
        <v>573.196</v>
      </c>
      <c r="AK98" s="28">
        <f>IF(OR(Z98&lt;0,AD98&lt;0,AI98&lt;0),"DQ",MAX(X98:Z98)+MAX(AB98:AD98)+MAX(AG98:AI98))</f>
        <v>1499.1280000000002</v>
      </c>
      <c r="AL98" s="79"/>
    </row>
    <row r="99" spans="1:38" s="22" customFormat="1" ht="12.75" customHeight="1">
      <c r="A99" s="56"/>
      <c r="B99" s="40"/>
      <c r="C99" s="40"/>
      <c r="D99" s="41"/>
      <c r="E99" s="41"/>
      <c r="F99" s="37"/>
      <c r="G99" s="42"/>
      <c r="H99" s="43"/>
      <c r="I99" s="36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33"/>
      <c r="W99" s="61"/>
      <c r="X99" s="39"/>
      <c r="Y99" s="39"/>
      <c r="Z99" s="39"/>
      <c r="AA99" s="59"/>
      <c r="AB99" s="39"/>
      <c r="AC99" s="39"/>
      <c r="AD99" s="39"/>
      <c r="AE99" s="39"/>
      <c r="AF99" s="59"/>
      <c r="AG99" s="39"/>
      <c r="AH99" s="39"/>
      <c r="AI99" s="39"/>
      <c r="AJ99" s="59"/>
      <c r="AK99" s="28"/>
      <c r="AL99" s="79"/>
    </row>
    <row r="100" spans="1:38" s="22" customFormat="1" ht="12.75">
      <c r="A100" s="56"/>
      <c r="B100" s="31" t="s">
        <v>153</v>
      </c>
      <c r="D100" s="57"/>
      <c r="E100" s="23"/>
      <c r="F100" s="30"/>
      <c r="G100" s="34"/>
      <c r="H100" s="43"/>
      <c r="I100" s="36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33">
        <f>IF(OR(L100&lt;0,O100&lt;0,T100&lt;0),"DQ",(MAX(J100:L100)+MAX(M100:O100)+MAX(R100:T100)))</f>
        <v>0</v>
      </c>
      <c r="W100" s="61"/>
      <c r="X100" s="39">
        <f aca="true" t="shared" si="75" ref="X100:Z102">SUM(J100*2.2046)</f>
        <v>0</v>
      </c>
      <c r="Y100" s="39">
        <f t="shared" si="75"/>
        <v>0</v>
      </c>
      <c r="Z100" s="39">
        <f t="shared" si="75"/>
        <v>0</v>
      </c>
      <c r="AA100" s="59">
        <f aca="true" t="shared" si="76" ref="AA100:AA107">Z100</f>
        <v>0</v>
      </c>
      <c r="AB100" s="39">
        <f aca="true" t="shared" si="77" ref="AB100:AD102">SUM(M100*2.2046)</f>
        <v>0</v>
      </c>
      <c r="AC100" s="39">
        <f t="shared" si="77"/>
        <v>0</v>
      </c>
      <c r="AD100" s="39">
        <f t="shared" si="77"/>
        <v>0</v>
      </c>
      <c r="AE100" s="39"/>
      <c r="AF100" s="59">
        <f aca="true" t="shared" si="78" ref="AF100:AF107">AD100</f>
        <v>0</v>
      </c>
      <c r="AG100" s="39">
        <f aca="true" t="shared" si="79" ref="AG100:AI102">SUM(R100*2.2046)</f>
        <v>0</v>
      </c>
      <c r="AH100" s="39">
        <f t="shared" si="79"/>
        <v>0</v>
      </c>
      <c r="AI100" s="39">
        <f t="shared" si="79"/>
        <v>0</v>
      </c>
      <c r="AJ100" s="59">
        <f aca="true" t="shared" si="80" ref="AJ100:AJ107">AI100</f>
        <v>0</v>
      </c>
      <c r="AK100" s="28">
        <f aca="true" t="shared" si="81" ref="AK100:AK107">IF(OR(Z100&lt;0,AD100&lt;0,AI100&lt;0),"DQ",MAX(X100:Z100)+MAX(AB100:AD100)+MAX(AG100:AI100))</f>
        <v>0</v>
      </c>
      <c r="AL100" s="79"/>
    </row>
    <row r="101" spans="1:38" s="22" customFormat="1" ht="12.75">
      <c r="A101" s="56">
        <v>1</v>
      </c>
      <c r="B101" s="60" t="s">
        <v>152</v>
      </c>
      <c r="C101" s="40" t="s">
        <v>154</v>
      </c>
      <c r="D101" s="41" t="s">
        <v>114</v>
      </c>
      <c r="E101" s="41">
        <v>100</v>
      </c>
      <c r="F101" s="37">
        <v>97.8</v>
      </c>
      <c r="G101" s="42">
        <v>35</v>
      </c>
      <c r="H101" s="43">
        <f>500/(-216.0475144+(16.2606339*F101)+(-0.002388645*POWER(F101,2))+(-0.00113732*POWER(F101,3))+(0.00000701863*POWER(F101,4))+(-0.00000001291*POWER(F101,5)))</f>
        <v>0.6141777246633632</v>
      </c>
      <c r="I101" s="36">
        <f>IF(OR(C101="open men",C101="open women",C101="submaster Men",C101="submaster Women"),1,LOOKUP(G101,TABLES!A:A,TABLES!B:B))</f>
        <v>1</v>
      </c>
      <c r="J101" s="58"/>
      <c r="K101" s="58"/>
      <c r="L101" s="58">
        <v>282.5</v>
      </c>
      <c r="M101" s="58"/>
      <c r="N101" s="58"/>
      <c r="O101" s="58">
        <v>207.5</v>
      </c>
      <c r="P101" s="58"/>
      <c r="Q101" s="58"/>
      <c r="R101" s="58"/>
      <c r="S101" s="58"/>
      <c r="T101" s="58">
        <v>332.5</v>
      </c>
      <c r="U101" s="58"/>
      <c r="V101" s="33">
        <v>822</v>
      </c>
      <c r="W101" s="61">
        <f>V101*H101*I101</f>
        <v>504.85408967328453</v>
      </c>
      <c r="X101" s="39">
        <f t="shared" si="75"/>
        <v>0</v>
      </c>
      <c r="Y101" s="39">
        <f t="shared" si="75"/>
        <v>0</v>
      </c>
      <c r="Z101" s="39">
        <f t="shared" si="75"/>
        <v>622.7995000000001</v>
      </c>
      <c r="AA101" s="59">
        <f t="shared" si="76"/>
        <v>622.7995000000001</v>
      </c>
      <c r="AB101" s="39">
        <f t="shared" si="77"/>
        <v>0</v>
      </c>
      <c r="AC101" s="39">
        <f t="shared" si="77"/>
        <v>0</v>
      </c>
      <c r="AD101" s="39">
        <f t="shared" si="77"/>
        <v>457.4545</v>
      </c>
      <c r="AE101" s="39">
        <f>MAX(X101:Z101)+MAX(AB101:AD101)</f>
        <v>1080.2540000000001</v>
      </c>
      <c r="AF101" s="59">
        <f t="shared" si="78"/>
        <v>457.4545</v>
      </c>
      <c r="AG101" s="39">
        <f t="shared" si="79"/>
        <v>0</v>
      </c>
      <c r="AH101" s="39">
        <f t="shared" si="79"/>
        <v>0</v>
      </c>
      <c r="AI101" s="39">
        <f t="shared" si="79"/>
        <v>733.0295</v>
      </c>
      <c r="AJ101" s="59">
        <f t="shared" si="80"/>
        <v>733.0295</v>
      </c>
      <c r="AK101" s="28">
        <f t="shared" si="81"/>
        <v>1813.2835</v>
      </c>
      <c r="AL101" s="79"/>
    </row>
    <row r="102" spans="1:38" s="22" customFormat="1" ht="12.75">
      <c r="A102" s="56"/>
      <c r="B102" s="60"/>
      <c r="C102" s="40"/>
      <c r="D102" s="41"/>
      <c r="E102" s="41"/>
      <c r="F102" s="37"/>
      <c r="G102" s="42"/>
      <c r="H102" s="43"/>
      <c r="I102" s="36"/>
      <c r="J102" s="58"/>
      <c r="K102" s="58"/>
      <c r="L102" s="58" t="s">
        <v>204</v>
      </c>
      <c r="M102" s="58"/>
      <c r="N102" s="58"/>
      <c r="O102" s="58">
        <v>212.5</v>
      </c>
      <c r="P102" s="58"/>
      <c r="Q102" s="58"/>
      <c r="R102" s="58"/>
      <c r="S102" s="58"/>
      <c r="T102" s="58"/>
      <c r="U102" s="58"/>
      <c r="V102" s="33">
        <f>IF(OR(L102&lt;0,O102&lt;0,T102&lt;0),"DQ",(MAX(J102:L102)+MAX(M102:O102)+MAX(R102:T102)))</f>
        <v>212.5</v>
      </c>
      <c r="W102" s="61">
        <f>V102*H102*I102</f>
        <v>0</v>
      </c>
      <c r="X102" s="39">
        <f t="shared" si="75"/>
        <v>0</v>
      </c>
      <c r="Y102" s="39">
        <f t="shared" si="75"/>
        <v>0</v>
      </c>
      <c r="Z102" s="39" t="e">
        <f t="shared" si="75"/>
        <v>#VALUE!</v>
      </c>
      <c r="AA102" s="59" t="e">
        <f>Z102</f>
        <v>#VALUE!</v>
      </c>
      <c r="AB102" s="39">
        <f t="shared" si="77"/>
        <v>0</v>
      </c>
      <c r="AC102" s="39">
        <f t="shared" si="77"/>
        <v>0</v>
      </c>
      <c r="AD102" s="39">
        <f t="shared" si="77"/>
        <v>468.4775</v>
      </c>
      <c r="AE102" s="39" t="e">
        <f>MAX(X102:Z102)+MAX(AB102:AD102)</f>
        <v>#VALUE!</v>
      </c>
      <c r="AF102" s="59">
        <f>AD102</f>
        <v>468.4775</v>
      </c>
      <c r="AG102" s="39">
        <f t="shared" si="79"/>
        <v>0</v>
      </c>
      <c r="AH102" s="39">
        <f t="shared" si="79"/>
        <v>0</v>
      </c>
      <c r="AI102" s="39">
        <f t="shared" si="79"/>
        <v>0</v>
      </c>
      <c r="AJ102" s="59">
        <f>AI102</f>
        <v>0</v>
      </c>
      <c r="AK102" s="28" t="e">
        <f>IF(OR(Z102&lt;0,AD102&lt;0,AI102&lt;0),"DQ",MAX(X102:Z102)+MAX(AB102:AD102)+MAX(AG102:AI102))</f>
        <v>#VALUE!</v>
      </c>
      <c r="AL102" s="79"/>
    </row>
    <row r="103" spans="1:38" s="22" customFormat="1" ht="12.75">
      <c r="A103" s="56"/>
      <c r="B103" s="31" t="s">
        <v>168</v>
      </c>
      <c r="D103" s="57"/>
      <c r="E103" s="23"/>
      <c r="F103" s="30"/>
      <c r="G103" s="34"/>
      <c r="H103" s="43"/>
      <c r="I103" s="36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33">
        <f>IF(OR(L103&lt;0,O103&lt;0,T103&lt;0),"DQ",(MAX(J103:L103)+MAX(M103:O103)+MAX(R103:T103)))</f>
        <v>0</v>
      </c>
      <c r="W103" s="61"/>
      <c r="X103" s="39">
        <f aca="true" t="shared" si="82" ref="X103:Z104">SUM(J103*2.2046)</f>
        <v>0</v>
      </c>
      <c r="Y103" s="39">
        <f t="shared" si="82"/>
        <v>0</v>
      </c>
      <c r="Z103" s="39">
        <f t="shared" si="82"/>
        <v>0</v>
      </c>
      <c r="AA103" s="59">
        <f>Z103</f>
        <v>0</v>
      </c>
      <c r="AB103" s="39">
        <f aca="true" t="shared" si="83" ref="AB103:AD104">SUM(M103*2.2046)</f>
        <v>0</v>
      </c>
      <c r="AC103" s="39">
        <f t="shared" si="83"/>
        <v>0</v>
      </c>
      <c r="AD103" s="39">
        <f t="shared" si="83"/>
        <v>0</v>
      </c>
      <c r="AE103" s="39"/>
      <c r="AF103" s="59">
        <f>AD103</f>
        <v>0</v>
      </c>
      <c r="AG103" s="39">
        <f aca="true" t="shared" si="84" ref="AG103:AI104">SUM(R103*2.2046)</f>
        <v>0</v>
      </c>
      <c r="AH103" s="39">
        <f t="shared" si="84"/>
        <v>0</v>
      </c>
      <c r="AI103" s="39">
        <f t="shared" si="84"/>
        <v>0</v>
      </c>
      <c r="AJ103" s="59">
        <f>AI103</f>
        <v>0</v>
      </c>
      <c r="AK103" s="28">
        <f>IF(OR(Z103&lt;0,AD103&lt;0,AI103&lt;0),"DQ",MAX(X103:Z103)+MAX(AB103:AD103)+MAX(AG103:AI103))</f>
        <v>0</v>
      </c>
      <c r="AL103" s="79"/>
    </row>
    <row r="104" spans="1:38" s="22" customFormat="1" ht="12.75">
      <c r="A104" s="56">
        <v>1</v>
      </c>
      <c r="B104" s="60" t="s">
        <v>167</v>
      </c>
      <c r="C104" s="40" t="s">
        <v>121</v>
      </c>
      <c r="D104" s="41" t="s">
        <v>135</v>
      </c>
      <c r="E104" s="41">
        <v>125</v>
      </c>
      <c r="F104" s="37">
        <v>111.9</v>
      </c>
      <c r="G104" s="42">
        <v>40</v>
      </c>
      <c r="H104" s="43">
        <f>500/(-216.0475144+(16.2606339*F104)+(-0.002388645*POWER(F104,2))+(-0.00113732*POWER(F104,3))+(0.00000701863*POWER(F104,4))+(-0.00000001291*POWER(F104,5)))</f>
        <v>0.5854918990841101</v>
      </c>
      <c r="I104" s="36">
        <f>IF(OR(C104="open men",C104="open women",C104="submaster Men",C104="submaster Women"),1,LOOKUP(G104,TABLES!A:A,TABLES!B:B))</f>
        <v>1</v>
      </c>
      <c r="J104" s="58"/>
      <c r="K104" s="58"/>
      <c r="L104" s="58">
        <v>245</v>
      </c>
      <c r="M104" s="58"/>
      <c r="N104" s="58"/>
      <c r="O104" s="58">
        <v>195</v>
      </c>
      <c r="P104" s="58"/>
      <c r="Q104" s="58"/>
      <c r="R104" s="58"/>
      <c r="S104" s="58"/>
      <c r="T104" s="58">
        <v>280</v>
      </c>
      <c r="U104" s="58"/>
      <c r="V104" s="33">
        <f>L104+O104+T104</f>
        <v>720</v>
      </c>
      <c r="W104" s="61">
        <f>V104*H104*I104</f>
        <v>421.55416734055933</v>
      </c>
      <c r="X104" s="39">
        <f t="shared" si="82"/>
        <v>0</v>
      </c>
      <c r="Y104" s="39">
        <f t="shared" si="82"/>
        <v>0</v>
      </c>
      <c r="Z104" s="39">
        <f t="shared" si="82"/>
        <v>540.1270000000001</v>
      </c>
      <c r="AA104" s="59">
        <f>Z104</f>
        <v>540.1270000000001</v>
      </c>
      <c r="AB104" s="39">
        <f t="shared" si="83"/>
        <v>0</v>
      </c>
      <c r="AC104" s="39">
        <f t="shared" si="83"/>
        <v>0</v>
      </c>
      <c r="AD104" s="39">
        <f t="shared" si="83"/>
        <v>429.89700000000005</v>
      </c>
      <c r="AE104" s="39">
        <f>MAX(X104:Z104)+MAX(AB104:AD104)</f>
        <v>970.0240000000001</v>
      </c>
      <c r="AF104" s="59">
        <f>AD104</f>
        <v>429.89700000000005</v>
      </c>
      <c r="AG104" s="39">
        <f t="shared" si="84"/>
        <v>0</v>
      </c>
      <c r="AH104" s="39">
        <f t="shared" si="84"/>
        <v>0</v>
      </c>
      <c r="AI104" s="39">
        <f t="shared" si="84"/>
        <v>617.288</v>
      </c>
      <c r="AJ104" s="59">
        <f>AI104</f>
        <v>617.288</v>
      </c>
      <c r="AK104" s="28">
        <f>IF(OR(Z104&lt;0,AD104&lt;0,AI104&lt;0),"DQ",MAX(X104:Z104)+MAX(AB104:AD104)+MAX(AG104:AI104))</f>
        <v>1587.3120000000001</v>
      </c>
      <c r="AL104" s="79"/>
    </row>
    <row r="105" spans="1:38" s="40" customFormat="1" ht="12.75">
      <c r="A105" s="56"/>
      <c r="B105" s="22"/>
      <c r="C105" s="22"/>
      <c r="D105" s="23"/>
      <c r="E105" s="23"/>
      <c r="F105" s="30"/>
      <c r="G105" s="34"/>
      <c r="H105" s="43"/>
      <c r="I105" s="36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33">
        <f>IF(OR(L105&lt;0,O105&lt;0,T105&lt;0),"DQ",(MAX(J105:L105)+MAX(M105:O105)+MAX(R105:T105)))</f>
        <v>0</v>
      </c>
      <c r="W105" s="61"/>
      <c r="X105" s="39"/>
      <c r="Y105" s="39"/>
      <c r="Z105" s="39"/>
      <c r="AA105" s="59">
        <f t="shared" si="76"/>
        <v>0</v>
      </c>
      <c r="AB105" s="39"/>
      <c r="AC105" s="39"/>
      <c r="AD105" s="39"/>
      <c r="AE105" s="39"/>
      <c r="AF105" s="59">
        <f t="shared" si="78"/>
        <v>0</v>
      </c>
      <c r="AG105" s="39"/>
      <c r="AH105" s="39"/>
      <c r="AI105" s="39"/>
      <c r="AJ105" s="59">
        <f t="shared" si="80"/>
        <v>0</v>
      </c>
      <c r="AK105" s="28">
        <f t="shared" si="81"/>
        <v>0</v>
      </c>
      <c r="AL105" s="81"/>
    </row>
    <row r="106" spans="1:38" s="22" customFormat="1" ht="12.75" customHeight="1" hidden="1">
      <c r="A106" s="56"/>
      <c r="B106" s="31" t="s">
        <v>59</v>
      </c>
      <c r="D106" s="57"/>
      <c r="E106" s="23"/>
      <c r="F106" s="30"/>
      <c r="G106" s="34"/>
      <c r="H106" s="43"/>
      <c r="I106" s="36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33">
        <f>IF(OR(L106&lt;0,O106&lt;0,T106&lt;0),"DQ",(MAX(J106:L106)+MAX(M106:O106)+MAX(R106:T106)))</f>
        <v>0</v>
      </c>
      <c r="W106" s="61"/>
      <c r="X106" s="39">
        <f aca="true" t="shared" si="85" ref="X106:Z107">SUM(J106*2.2046)</f>
        <v>0</v>
      </c>
      <c r="Y106" s="39">
        <f t="shared" si="85"/>
        <v>0</v>
      </c>
      <c r="Z106" s="39">
        <f t="shared" si="85"/>
        <v>0</v>
      </c>
      <c r="AA106" s="59">
        <f t="shared" si="76"/>
        <v>0</v>
      </c>
      <c r="AB106" s="39">
        <f aca="true" t="shared" si="86" ref="AB106:AD107">SUM(M106*2.2046)</f>
        <v>0</v>
      </c>
      <c r="AC106" s="39">
        <f t="shared" si="86"/>
        <v>0</v>
      </c>
      <c r="AD106" s="39">
        <f t="shared" si="86"/>
        <v>0</v>
      </c>
      <c r="AE106" s="39"/>
      <c r="AF106" s="59">
        <f t="shared" si="78"/>
        <v>0</v>
      </c>
      <c r="AG106" s="39">
        <f aca="true" t="shared" si="87" ref="AG106:AI107">SUM(R106*2.2046)</f>
        <v>0</v>
      </c>
      <c r="AH106" s="39">
        <f t="shared" si="87"/>
        <v>0</v>
      </c>
      <c r="AI106" s="39">
        <f t="shared" si="87"/>
        <v>0</v>
      </c>
      <c r="AJ106" s="59">
        <f t="shared" si="80"/>
        <v>0</v>
      </c>
      <c r="AK106" s="28">
        <f t="shared" si="81"/>
        <v>0</v>
      </c>
      <c r="AL106" s="79"/>
    </row>
    <row r="107" spans="1:38" s="22" customFormat="1" ht="12.75" customHeight="1" hidden="1">
      <c r="A107" s="56"/>
      <c r="B107" s="60"/>
      <c r="C107" s="40"/>
      <c r="D107" s="41"/>
      <c r="E107" s="41"/>
      <c r="F107" s="37"/>
      <c r="G107" s="42"/>
      <c r="H107" s="43">
        <f>500/(-216.0475144+(16.2606339*F107)+(-0.002388645*POWER(F107,2))+(-0.00113732*POWER(F107,3))+(0.00000701863*POWER(F107,4))+(-0.00000001291*POWER(F107,5)))</f>
        <v>-2.314305727555271</v>
      </c>
      <c r="I107" s="36" t="e">
        <f>IF(OR(C107="open men",C107="open women",C107="submaster Men",C107="submaster Women"),1,LOOKUP(G107,TABLES!A:A,TABLES!B:B))</f>
        <v>#N/A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33">
        <f>IF(OR(L107&lt;0,O107&lt;0,T107&lt;0),"DQ",(MAX(J107:L107)+MAX(M107:O107)+MAX(R107:T107)))</f>
        <v>0</v>
      </c>
      <c r="W107" s="61" t="e">
        <f>V107*H107*I107</f>
        <v>#N/A</v>
      </c>
      <c r="X107" s="39">
        <f t="shared" si="85"/>
        <v>0</v>
      </c>
      <c r="Y107" s="39">
        <f t="shared" si="85"/>
        <v>0</v>
      </c>
      <c r="Z107" s="39">
        <f t="shared" si="85"/>
        <v>0</v>
      </c>
      <c r="AA107" s="59">
        <f t="shared" si="76"/>
        <v>0</v>
      </c>
      <c r="AB107" s="39">
        <f t="shared" si="86"/>
        <v>0</v>
      </c>
      <c r="AC107" s="39">
        <f t="shared" si="86"/>
        <v>0</v>
      </c>
      <c r="AD107" s="39">
        <f t="shared" si="86"/>
        <v>0</v>
      </c>
      <c r="AE107" s="39">
        <f>MAX(X107:Z107)+MAX(AB107:AD107)</f>
        <v>0</v>
      </c>
      <c r="AF107" s="59">
        <f t="shared" si="78"/>
        <v>0</v>
      </c>
      <c r="AG107" s="39">
        <f t="shared" si="87"/>
        <v>0</v>
      </c>
      <c r="AH107" s="39">
        <f t="shared" si="87"/>
        <v>0</v>
      </c>
      <c r="AI107" s="39">
        <f t="shared" si="87"/>
        <v>0</v>
      </c>
      <c r="AJ107" s="59">
        <f t="shared" si="80"/>
        <v>0</v>
      </c>
      <c r="AK107" s="28">
        <f t="shared" si="81"/>
        <v>0</v>
      </c>
      <c r="AL107" s="79"/>
    </row>
    <row r="108" spans="1:38" s="22" customFormat="1" ht="12.75" customHeight="1" hidden="1">
      <c r="A108" s="56"/>
      <c r="B108" s="60"/>
      <c r="C108" s="40"/>
      <c r="D108" s="41"/>
      <c r="E108" s="41"/>
      <c r="F108" s="37"/>
      <c r="G108" s="42"/>
      <c r="H108" s="43"/>
      <c r="I108" s="36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33"/>
      <c r="W108" s="61"/>
      <c r="X108" s="39"/>
      <c r="Y108" s="39"/>
      <c r="Z108" s="39"/>
      <c r="AA108" s="59"/>
      <c r="AB108" s="39"/>
      <c r="AC108" s="39"/>
      <c r="AD108" s="39"/>
      <c r="AE108" s="39"/>
      <c r="AF108" s="59"/>
      <c r="AG108" s="39"/>
      <c r="AH108" s="39"/>
      <c r="AI108" s="39"/>
      <c r="AJ108" s="59"/>
      <c r="AK108" s="28"/>
      <c r="AL108" s="79"/>
    </row>
    <row r="109" spans="1:38" s="34" customFormat="1" ht="15.75">
      <c r="A109" s="56"/>
      <c r="B109" s="101" t="s">
        <v>63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3"/>
      <c r="AL109" s="80"/>
    </row>
    <row r="110" spans="1:38" s="22" customFormat="1" ht="16.5" customHeight="1">
      <c r="A110" s="89"/>
      <c r="B110" s="54" t="s">
        <v>48</v>
      </c>
      <c r="C110" s="53"/>
      <c r="D110" s="54"/>
      <c r="E110" s="53"/>
      <c r="F110" s="53"/>
      <c r="G110" s="53"/>
      <c r="H110" s="53"/>
      <c r="I110" s="36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33">
        <f>IF(OR(L110&lt;0,O110&lt;0,T110&lt;0),"DQ",(MAX(J110:L110)+MAX(M110:O110)+MAX(R110:T110)))</f>
        <v>0</v>
      </c>
      <c r="W110" s="55"/>
      <c r="X110" s="53"/>
      <c r="Y110" s="53"/>
      <c r="Z110" s="53"/>
      <c r="AA110" s="59">
        <f>Z110</f>
        <v>0</v>
      </c>
      <c r="AB110" s="39">
        <f>SUM(M110*2.2046)</f>
        <v>0</v>
      </c>
      <c r="AC110" s="39">
        <f>SUM(N110*2.2046)</f>
        <v>0</v>
      </c>
      <c r="AD110" s="39">
        <f>SUM(O110*2.2046)</f>
        <v>0</v>
      </c>
      <c r="AE110" s="39"/>
      <c r="AF110" s="59">
        <f>AD110</f>
        <v>0</v>
      </c>
      <c r="AG110" s="39">
        <f>SUM(R110*2.2046)</f>
        <v>0</v>
      </c>
      <c r="AH110" s="39">
        <f>SUM(S110*2.2046)</f>
        <v>0</v>
      </c>
      <c r="AI110" s="39">
        <f>SUM(T110*2.2046)</f>
        <v>0</v>
      </c>
      <c r="AJ110" s="59">
        <f>AI110</f>
        <v>0</v>
      </c>
      <c r="AK110" s="28">
        <f>IF(OR(Z110&lt;0,AD110&lt;0,AI110&lt;0),"DQ",MAX(X110:Z110)+MAX(AB110:AD110)+MAX(AG110:AI110))</f>
        <v>0</v>
      </c>
      <c r="AL110" s="79"/>
    </row>
    <row r="111" spans="1:38" s="22" customFormat="1" ht="12.75" customHeight="1">
      <c r="A111" s="89"/>
      <c r="B111" s="31" t="s">
        <v>182</v>
      </c>
      <c r="D111" s="57"/>
      <c r="E111" s="23"/>
      <c r="F111" s="30"/>
      <c r="G111" s="34"/>
      <c r="H111" s="43"/>
      <c r="I111" s="36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33">
        <f>IF(OR(L111&lt;0,O111&lt;0,T111&lt;0),"DQ",(MAX(J111:L111)+MAX(M111:O111)+MAX(R111:T111)))</f>
        <v>0</v>
      </c>
      <c r="W111" s="61">
        <f>V111*H111*I111</f>
        <v>0</v>
      </c>
      <c r="X111" s="39">
        <f aca="true" t="shared" si="88" ref="X111:Z112">SUM(J111*2.2046)</f>
        <v>0</v>
      </c>
      <c r="Y111" s="39">
        <f t="shared" si="88"/>
        <v>0</v>
      </c>
      <c r="Z111" s="39">
        <f t="shared" si="88"/>
        <v>0</v>
      </c>
      <c r="AA111" s="59">
        <f>Z111</f>
        <v>0</v>
      </c>
      <c r="AB111" s="39">
        <f aca="true" t="shared" si="89" ref="AB111:AD112">SUM(M111*2.2046)</f>
        <v>0</v>
      </c>
      <c r="AC111" s="39">
        <f t="shared" si="89"/>
        <v>0</v>
      </c>
      <c r="AD111" s="39">
        <f t="shared" si="89"/>
        <v>0</v>
      </c>
      <c r="AE111" s="39"/>
      <c r="AF111" s="59">
        <f>AD111</f>
        <v>0</v>
      </c>
      <c r="AG111" s="39">
        <f aca="true" t="shared" si="90" ref="AG111:AI112">SUM(R111*2.2046)</f>
        <v>0</v>
      </c>
      <c r="AH111" s="39">
        <f t="shared" si="90"/>
        <v>0</v>
      </c>
      <c r="AI111" s="39">
        <f t="shared" si="90"/>
        <v>0</v>
      </c>
      <c r="AJ111" s="59">
        <f>AI111</f>
        <v>0</v>
      </c>
      <c r="AK111" s="28">
        <f>IF(OR(Z111&lt;0,AD111&lt;0,AI111&lt;0),"DQ",MAX(X111:Z111)+MAX(AB111:AD111)+MAX(AG111:AI111))</f>
        <v>0</v>
      </c>
      <c r="AL111" s="79"/>
    </row>
    <row r="112" spans="1:38" s="22" customFormat="1" ht="12.75" customHeight="1">
      <c r="A112" s="56">
        <v>1</v>
      </c>
      <c r="B112" s="60" t="s">
        <v>183</v>
      </c>
      <c r="C112" s="40" t="s">
        <v>118</v>
      </c>
      <c r="D112" s="41" t="s">
        <v>114</v>
      </c>
      <c r="E112" s="41">
        <v>90</v>
      </c>
      <c r="F112" s="37">
        <v>82.8</v>
      </c>
      <c r="G112" s="42">
        <v>18</v>
      </c>
      <c r="H112" s="43">
        <f>500/(-216.0475144+(16.2606339*F112)+(-0.002388645*POWER(F112,2))+(-0.00113732*POWER(F112,3))+(0.00000701863*POWER(F112,4))+(-0.00000001291*POWER(F112,5)))</f>
        <v>0.6684564612101294</v>
      </c>
      <c r="I112" s="36">
        <f>IF(OR(C112="open men",C112="open women",C112="submaster Men",C112="submaster Women"),1,LOOKUP(G112,TABLES!A:A,TABLES!B:B))</f>
        <v>1.06</v>
      </c>
      <c r="J112" s="58"/>
      <c r="K112" s="58"/>
      <c r="L112" s="58">
        <v>177.5</v>
      </c>
      <c r="M112" s="58"/>
      <c r="N112" s="58"/>
      <c r="O112" s="58">
        <v>115</v>
      </c>
      <c r="P112" s="58"/>
      <c r="Q112" s="58"/>
      <c r="R112" s="58"/>
      <c r="S112" s="58"/>
      <c r="T112" s="58">
        <v>185</v>
      </c>
      <c r="U112" s="58"/>
      <c r="V112" s="33">
        <f>IF(OR(L112&lt;0,O112&lt;0,T112&lt;0),"DQ",(MAX(J112:L112)+MAX(M112:O112)+MAX(R112:T112)))</f>
        <v>477.5</v>
      </c>
      <c r="W112" s="61">
        <f>V112*H112*I112</f>
        <v>338.339237841507</v>
      </c>
      <c r="X112" s="39">
        <f t="shared" si="88"/>
        <v>0</v>
      </c>
      <c r="Y112" s="39">
        <f t="shared" si="88"/>
        <v>0</v>
      </c>
      <c r="Z112" s="39">
        <f t="shared" si="88"/>
        <v>391.3165</v>
      </c>
      <c r="AA112" s="59">
        <f>Z112</f>
        <v>391.3165</v>
      </c>
      <c r="AB112" s="39">
        <f t="shared" si="89"/>
        <v>0</v>
      </c>
      <c r="AC112" s="39">
        <f t="shared" si="89"/>
        <v>0</v>
      </c>
      <c r="AD112" s="39">
        <f t="shared" si="89"/>
        <v>253.52900000000002</v>
      </c>
      <c r="AE112" s="39">
        <f>MAX(X112:Z112)+MAX(AB112:AD112)</f>
        <v>644.8455</v>
      </c>
      <c r="AF112" s="59">
        <f>AD112</f>
        <v>253.52900000000002</v>
      </c>
      <c r="AG112" s="39">
        <f t="shared" si="90"/>
        <v>0</v>
      </c>
      <c r="AH112" s="39">
        <f t="shared" si="90"/>
        <v>0</v>
      </c>
      <c r="AI112" s="39">
        <f t="shared" si="90"/>
        <v>407.851</v>
      </c>
      <c r="AJ112" s="59">
        <f>AI112</f>
        <v>407.851</v>
      </c>
      <c r="AK112" s="28">
        <f>IF(OR(Z112&lt;0,AD112&lt;0,AI112&lt;0),"DQ",MAX(X112:Z112)+MAX(AB112:AD112)+MAX(AG112:AI112))</f>
        <v>1052.6965</v>
      </c>
      <c r="AL112" s="79"/>
    </row>
    <row r="113" spans="1:38" s="22" customFormat="1" ht="12.75">
      <c r="A113" s="56"/>
      <c r="B113" s="60"/>
      <c r="C113" s="40"/>
      <c r="D113" s="41"/>
      <c r="E113" s="41"/>
      <c r="F113" s="37"/>
      <c r="G113" s="42"/>
      <c r="H113" s="43"/>
      <c r="I113" s="36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33"/>
      <c r="W113" s="61"/>
      <c r="X113" s="39"/>
      <c r="Y113" s="39"/>
      <c r="Z113" s="39"/>
      <c r="AA113" s="59"/>
      <c r="AB113" s="39"/>
      <c r="AC113" s="39"/>
      <c r="AD113" s="39"/>
      <c r="AE113" s="39"/>
      <c r="AF113" s="59"/>
      <c r="AG113" s="39"/>
      <c r="AH113" s="39"/>
      <c r="AI113" s="39"/>
      <c r="AJ113" s="59"/>
      <c r="AK113" s="28"/>
      <c r="AL113" s="81"/>
    </row>
    <row r="114" spans="1:38" s="22" customFormat="1" ht="12.75">
      <c r="A114" s="56"/>
      <c r="B114" s="31" t="s">
        <v>92</v>
      </c>
      <c r="D114" s="57"/>
      <c r="E114" s="23"/>
      <c r="F114" s="30"/>
      <c r="G114" s="34"/>
      <c r="H114" s="43"/>
      <c r="I114" s="36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33">
        <f aca="true" t="shared" si="91" ref="V114:V124">IF(OR(L114&lt;0,O114&lt;0,T114&lt;0),"DQ",(MAX(J114:L114)+MAX(M114:O114)+MAX(R114:T114)))</f>
        <v>0</v>
      </c>
      <c r="W114" s="61"/>
      <c r="X114" s="39">
        <f aca="true" t="shared" si="92" ref="X114:Z115">SUM(J114*2.2046)</f>
        <v>0</v>
      </c>
      <c r="Y114" s="39">
        <f t="shared" si="92"/>
        <v>0</v>
      </c>
      <c r="Z114" s="39">
        <f t="shared" si="92"/>
        <v>0</v>
      </c>
      <c r="AA114" s="59">
        <f aca="true" t="shared" si="93" ref="AA114:AA124">Z114</f>
        <v>0</v>
      </c>
      <c r="AB114" s="39">
        <f aca="true" t="shared" si="94" ref="AB114:AD115">SUM(M114*2.2046)</f>
        <v>0</v>
      </c>
      <c r="AC114" s="39">
        <f t="shared" si="94"/>
        <v>0</v>
      </c>
      <c r="AD114" s="39">
        <f t="shared" si="94"/>
        <v>0</v>
      </c>
      <c r="AE114" s="39"/>
      <c r="AF114" s="59">
        <f aca="true" t="shared" si="95" ref="AF114:AF124">AD114</f>
        <v>0</v>
      </c>
      <c r="AG114" s="39">
        <f aca="true" t="shared" si="96" ref="AG114:AI115">SUM(R114*2.2046)</f>
        <v>0</v>
      </c>
      <c r="AH114" s="39">
        <f t="shared" si="96"/>
        <v>0</v>
      </c>
      <c r="AI114" s="39">
        <f t="shared" si="96"/>
        <v>0</v>
      </c>
      <c r="AJ114" s="59">
        <f aca="true" t="shared" si="97" ref="AJ114:AJ124">AI114</f>
        <v>0</v>
      </c>
      <c r="AK114" s="28">
        <f aca="true" t="shared" si="98" ref="AK114:AK124">IF(OR(Z114&lt;0,AD114&lt;0,AI114&lt;0),"DQ",MAX(X114:Z114)+MAX(AB114:AD114)+MAX(AG114:AI114))</f>
        <v>0</v>
      </c>
      <c r="AL114" s="81"/>
    </row>
    <row r="115" spans="1:38" s="22" customFormat="1" ht="12.75">
      <c r="A115" s="56">
        <v>1</v>
      </c>
      <c r="B115" s="60" t="s">
        <v>140</v>
      </c>
      <c r="C115" s="40" t="s">
        <v>113</v>
      </c>
      <c r="D115" s="41" t="s">
        <v>114</v>
      </c>
      <c r="E115" s="41">
        <v>100</v>
      </c>
      <c r="F115" s="37">
        <v>96.3</v>
      </c>
      <c r="G115" s="42">
        <v>22</v>
      </c>
      <c r="H115" s="43">
        <f>500/(-216.0475144+(16.2606339*F115)+(-0.002388645*POWER(F115,2))+(-0.00113732*POWER(F115,3))+(0.00000701863*POWER(F115,4))+(-0.00000001291*POWER(F115,5)))</f>
        <v>0.6182755319279573</v>
      </c>
      <c r="I115" s="36">
        <f>IF(OR(C115="open men",C115="open women",C115="submaster Men",C115="submaster Women"),1,LOOKUP(G115,TABLES!A:A,TABLES!B:B))</f>
        <v>1</v>
      </c>
      <c r="J115" s="58"/>
      <c r="K115" s="58"/>
      <c r="L115" s="58">
        <v>215</v>
      </c>
      <c r="M115" s="58"/>
      <c r="N115" s="58"/>
      <c r="O115" s="58">
        <v>150</v>
      </c>
      <c r="P115" s="58"/>
      <c r="Q115" s="58"/>
      <c r="R115" s="58"/>
      <c r="S115" s="58"/>
      <c r="T115" s="58">
        <v>235</v>
      </c>
      <c r="U115" s="58"/>
      <c r="V115" s="33">
        <f t="shared" si="91"/>
        <v>600</v>
      </c>
      <c r="W115" s="61">
        <f>V115*H115*I115</f>
        <v>370.96531915677434</v>
      </c>
      <c r="X115" s="39">
        <f t="shared" si="92"/>
        <v>0</v>
      </c>
      <c r="Y115" s="39">
        <f t="shared" si="92"/>
        <v>0</v>
      </c>
      <c r="Z115" s="39">
        <f t="shared" si="92"/>
        <v>473.98900000000003</v>
      </c>
      <c r="AA115" s="59">
        <f t="shared" si="93"/>
        <v>473.98900000000003</v>
      </c>
      <c r="AB115" s="39">
        <f t="shared" si="94"/>
        <v>0</v>
      </c>
      <c r="AC115" s="39">
        <f t="shared" si="94"/>
        <v>0</v>
      </c>
      <c r="AD115" s="39">
        <f t="shared" si="94"/>
        <v>330.69</v>
      </c>
      <c r="AE115" s="39">
        <f>MAX(X115:Z115)+MAX(AB115:AD115)</f>
        <v>804.6790000000001</v>
      </c>
      <c r="AF115" s="59">
        <f t="shared" si="95"/>
        <v>330.69</v>
      </c>
      <c r="AG115" s="39">
        <f t="shared" si="96"/>
        <v>0</v>
      </c>
      <c r="AH115" s="39">
        <f t="shared" si="96"/>
        <v>0</v>
      </c>
      <c r="AI115" s="39">
        <f t="shared" si="96"/>
        <v>518.081</v>
      </c>
      <c r="AJ115" s="59">
        <f t="shared" si="97"/>
        <v>518.081</v>
      </c>
      <c r="AK115" s="28">
        <f t="shared" si="98"/>
        <v>1322.7600000000002</v>
      </c>
      <c r="AL115" s="79"/>
    </row>
    <row r="116" spans="1:38" s="22" customFormat="1" ht="12.75">
      <c r="A116" s="56"/>
      <c r="B116" s="60"/>
      <c r="C116" s="40"/>
      <c r="D116" s="41"/>
      <c r="E116" s="41"/>
      <c r="F116" s="37"/>
      <c r="G116" s="42"/>
      <c r="H116" s="43"/>
      <c r="I116" s="36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33"/>
      <c r="W116" s="61"/>
      <c r="X116" s="39"/>
      <c r="Y116" s="39"/>
      <c r="Z116" s="39"/>
      <c r="AA116" s="59"/>
      <c r="AB116" s="39"/>
      <c r="AC116" s="39"/>
      <c r="AD116" s="39"/>
      <c r="AE116" s="39"/>
      <c r="AF116" s="59"/>
      <c r="AG116" s="39"/>
      <c r="AH116" s="39"/>
      <c r="AI116" s="39"/>
      <c r="AJ116" s="59"/>
      <c r="AK116" s="28"/>
      <c r="AL116" s="79"/>
    </row>
    <row r="117" spans="1:38" s="22" customFormat="1" ht="12.75">
      <c r="A117" s="56"/>
      <c r="B117" s="31" t="s">
        <v>162</v>
      </c>
      <c r="D117" s="57"/>
      <c r="E117" s="23"/>
      <c r="F117" s="30"/>
      <c r="G117" s="34"/>
      <c r="H117" s="43"/>
      <c r="I117" s="36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33">
        <f>IF(OR(L117&lt;0,O117&lt;0,T117&lt;0),"DQ",(MAX(J117:L117)+MAX(M117:O117)+MAX(R117:T117)))</f>
        <v>0</v>
      </c>
      <c r="W117" s="61"/>
      <c r="X117" s="39">
        <f aca="true" t="shared" si="99" ref="X117:Z118">SUM(J117*2.2046)</f>
        <v>0</v>
      </c>
      <c r="Y117" s="39">
        <f t="shared" si="99"/>
        <v>0</v>
      </c>
      <c r="Z117" s="39">
        <f t="shared" si="99"/>
        <v>0</v>
      </c>
      <c r="AA117" s="59">
        <f>Z117</f>
        <v>0</v>
      </c>
      <c r="AB117" s="39">
        <f aca="true" t="shared" si="100" ref="AB117:AD118">SUM(M117*2.2046)</f>
        <v>0</v>
      </c>
      <c r="AC117" s="39">
        <f t="shared" si="100"/>
        <v>0</v>
      </c>
      <c r="AD117" s="39">
        <f t="shared" si="100"/>
        <v>0</v>
      </c>
      <c r="AE117" s="39"/>
      <c r="AF117" s="59">
        <f>AD117</f>
        <v>0</v>
      </c>
      <c r="AG117" s="39">
        <f aca="true" t="shared" si="101" ref="AG117:AI118">SUM(R117*2.2046)</f>
        <v>0</v>
      </c>
      <c r="AH117" s="39">
        <f t="shared" si="101"/>
        <v>0</v>
      </c>
      <c r="AI117" s="39">
        <f t="shared" si="101"/>
        <v>0</v>
      </c>
      <c r="AJ117" s="59">
        <f>AI117</f>
        <v>0</v>
      </c>
      <c r="AK117" s="28">
        <f>IF(OR(Z117&lt;0,AD117&lt;0,AI117&lt;0),"DQ",MAX(X117:Z117)+MAX(AB117:AD117)+MAX(AG117:AI117))</f>
        <v>0</v>
      </c>
      <c r="AL117" s="79"/>
    </row>
    <row r="118" spans="1:38" s="22" customFormat="1" ht="12.75">
      <c r="A118" s="56">
        <v>1</v>
      </c>
      <c r="B118" s="60" t="s">
        <v>163</v>
      </c>
      <c r="C118" s="40" t="s">
        <v>121</v>
      </c>
      <c r="D118" s="41" t="s">
        <v>114</v>
      </c>
      <c r="E118" s="41">
        <v>100</v>
      </c>
      <c r="F118" s="37">
        <v>97.8</v>
      </c>
      <c r="G118" s="42">
        <v>43</v>
      </c>
      <c r="H118" s="43">
        <f>500/(-216.0475144+(16.2606339*F118)+(-0.002388645*POWER(F118,2))+(-0.00113732*POWER(F118,3))+(0.00000701863*POWER(F118,4))+(-0.00000001291*POWER(F118,5)))</f>
        <v>0.6141777246633632</v>
      </c>
      <c r="I118" s="36">
        <f>IF(OR(C118="open men",C118="open women",C118="submaster Men",C118="submaster Women"),1,LOOKUP(G118,TABLES!A:A,TABLES!B:B))</f>
        <v>1.031</v>
      </c>
      <c r="J118" s="58"/>
      <c r="K118" s="58"/>
      <c r="L118" s="58">
        <v>292.5</v>
      </c>
      <c r="M118" s="58"/>
      <c r="N118" s="58"/>
      <c r="O118" s="58">
        <v>182.5</v>
      </c>
      <c r="P118" s="58"/>
      <c r="Q118" s="58"/>
      <c r="R118" s="58"/>
      <c r="S118" s="58"/>
      <c r="T118" s="58">
        <v>320</v>
      </c>
      <c r="U118" s="58"/>
      <c r="V118" s="33">
        <f>IF(OR(L118&lt;0,O118&lt;0,T118&lt;0),"DQ",(MAX(J118:L118)+MAX(M118:O118)+MAX(R118:T118)))</f>
        <v>795</v>
      </c>
      <c r="W118" s="61">
        <f>V118*H118*I118</f>
        <v>503.40770113170225</v>
      </c>
      <c r="X118" s="39">
        <f t="shared" si="99"/>
        <v>0</v>
      </c>
      <c r="Y118" s="39">
        <f t="shared" si="99"/>
        <v>0</v>
      </c>
      <c r="Z118" s="39">
        <f t="shared" si="99"/>
        <v>644.8455</v>
      </c>
      <c r="AA118" s="59">
        <f>Z118</f>
        <v>644.8455</v>
      </c>
      <c r="AB118" s="39">
        <f t="shared" si="100"/>
        <v>0</v>
      </c>
      <c r="AC118" s="39">
        <f t="shared" si="100"/>
        <v>0</v>
      </c>
      <c r="AD118" s="39">
        <f t="shared" si="100"/>
        <v>402.33950000000004</v>
      </c>
      <c r="AE118" s="39">
        <f>MAX(X118:Z118)+MAX(AB118:AD118)</f>
        <v>1047.185</v>
      </c>
      <c r="AF118" s="59">
        <f>AD118</f>
        <v>402.33950000000004</v>
      </c>
      <c r="AG118" s="39">
        <f t="shared" si="101"/>
        <v>0</v>
      </c>
      <c r="AH118" s="39">
        <f t="shared" si="101"/>
        <v>0</v>
      </c>
      <c r="AI118" s="39">
        <f t="shared" si="101"/>
        <v>705.472</v>
      </c>
      <c r="AJ118" s="59">
        <f>AI118</f>
        <v>705.472</v>
      </c>
      <c r="AK118" s="28">
        <f>IF(OR(Z118&lt;0,AD118&lt;0,AI118&lt;0),"DQ",MAX(X118:Z118)+MAX(AB118:AD118)+MAX(AG118:AI118))</f>
        <v>1752.657</v>
      </c>
      <c r="AL118" s="79"/>
    </row>
    <row r="119" spans="1:38" s="22" customFormat="1" ht="12.75">
      <c r="A119" s="56"/>
      <c r="B119" s="60"/>
      <c r="C119" s="40"/>
      <c r="D119" s="41"/>
      <c r="E119" s="41"/>
      <c r="F119" s="37"/>
      <c r="G119" s="42"/>
      <c r="H119" s="43"/>
      <c r="I119" s="36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33"/>
      <c r="W119" s="61"/>
      <c r="X119" s="39"/>
      <c r="Y119" s="39"/>
      <c r="Z119" s="39"/>
      <c r="AA119" s="59"/>
      <c r="AB119" s="39"/>
      <c r="AC119" s="39"/>
      <c r="AD119" s="39"/>
      <c r="AE119" s="39"/>
      <c r="AF119" s="59"/>
      <c r="AG119" s="39"/>
      <c r="AH119" s="39"/>
      <c r="AI119" s="39"/>
      <c r="AJ119" s="59"/>
      <c r="AK119" s="28"/>
      <c r="AL119" s="79"/>
    </row>
    <row r="120" spans="1:38" s="22" customFormat="1" ht="12.75">
      <c r="A120" s="56"/>
      <c r="B120" s="31" t="s">
        <v>171</v>
      </c>
      <c r="D120" s="57"/>
      <c r="E120" s="23"/>
      <c r="F120" s="30"/>
      <c r="G120" s="34"/>
      <c r="H120" s="43"/>
      <c r="I120" s="36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33">
        <f>IF(OR(L120&lt;0,O120&lt;0,T120&lt;0),"DQ",(MAX(J120:L120)+MAX(M120:O120)+MAX(R120:T120)))</f>
        <v>0</v>
      </c>
      <c r="W120" s="61"/>
      <c r="X120" s="39">
        <f aca="true" t="shared" si="102" ref="X120:Z121">SUM(J120*2.2046)</f>
        <v>0</v>
      </c>
      <c r="Y120" s="39">
        <f t="shared" si="102"/>
        <v>0</v>
      </c>
      <c r="Z120" s="39">
        <f t="shared" si="102"/>
        <v>0</v>
      </c>
      <c r="AA120" s="59">
        <f>Z120</f>
        <v>0</v>
      </c>
      <c r="AB120" s="39">
        <f aca="true" t="shared" si="103" ref="AB120:AD121">SUM(M120*2.2046)</f>
        <v>0</v>
      </c>
      <c r="AC120" s="39">
        <f t="shared" si="103"/>
        <v>0</v>
      </c>
      <c r="AD120" s="39">
        <f t="shared" si="103"/>
        <v>0</v>
      </c>
      <c r="AE120" s="39"/>
      <c r="AF120" s="59">
        <f>AD120</f>
        <v>0</v>
      </c>
      <c r="AG120" s="39">
        <f aca="true" t="shared" si="104" ref="AG120:AI121">SUM(R120*2.2046)</f>
        <v>0</v>
      </c>
      <c r="AH120" s="39">
        <f t="shared" si="104"/>
        <v>0</v>
      </c>
      <c r="AI120" s="39">
        <f t="shared" si="104"/>
        <v>0</v>
      </c>
      <c r="AJ120" s="59">
        <f>AI120</f>
        <v>0</v>
      </c>
      <c r="AK120" s="28">
        <f>IF(OR(Z120&lt;0,AD120&lt;0,AI120&lt;0),"DQ",MAX(X120:Z120)+MAX(AB120:AD120)+MAX(AG120:AI120))</f>
        <v>0</v>
      </c>
      <c r="AL120" s="79"/>
    </row>
    <row r="121" spans="1:38" s="22" customFormat="1" ht="12.75">
      <c r="A121" s="56">
        <v>1</v>
      </c>
      <c r="B121" s="60" t="s">
        <v>172</v>
      </c>
      <c r="C121" s="40" t="s">
        <v>154</v>
      </c>
      <c r="D121" s="41" t="s">
        <v>114</v>
      </c>
      <c r="E121" s="41">
        <v>100</v>
      </c>
      <c r="F121" s="37">
        <v>95.5</v>
      </c>
      <c r="G121" s="42">
        <v>36</v>
      </c>
      <c r="H121" s="43">
        <f>500/(-216.0475144+(16.2606339*F121)+(-0.002388645*POWER(F121,2))+(-0.00113732*POWER(F121,3))+(0.00000701863*POWER(F121,4))+(-0.00000001291*POWER(F121,5)))</f>
        <v>0.6205620570568904</v>
      </c>
      <c r="I121" s="36">
        <f>IF(OR(C121="open men",C121="open women",C121="submaster Men",C121="submaster Women"),1,LOOKUP(G121,TABLES!A:A,TABLES!B:B))</f>
        <v>1</v>
      </c>
      <c r="J121" s="58"/>
      <c r="K121" s="58"/>
      <c r="L121" s="58">
        <v>197.5</v>
      </c>
      <c r="M121" s="58"/>
      <c r="N121" s="58"/>
      <c r="O121" s="58">
        <v>125</v>
      </c>
      <c r="P121" s="58"/>
      <c r="Q121" s="58"/>
      <c r="R121" s="58"/>
      <c r="S121" s="58"/>
      <c r="T121" s="58">
        <v>257.5</v>
      </c>
      <c r="U121" s="58"/>
      <c r="V121" s="33">
        <f>IF(OR(L121&lt;0,O121&lt;0,T121&lt;0),"DQ",(MAX(J121:L121)+MAX(M121:O121)+MAX(R121:T121)))</f>
        <v>580</v>
      </c>
      <c r="W121" s="61">
        <f>V121*H121*I121</f>
        <v>359.9259930929964</v>
      </c>
      <c r="X121" s="39">
        <f t="shared" si="102"/>
        <v>0</v>
      </c>
      <c r="Y121" s="39">
        <f t="shared" si="102"/>
        <v>0</v>
      </c>
      <c r="Z121" s="39">
        <f t="shared" si="102"/>
        <v>435.4085</v>
      </c>
      <c r="AA121" s="59">
        <f>Z121</f>
        <v>435.4085</v>
      </c>
      <c r="AB121" s="39">
        <f t="shared" si="103"/>
        <v>0</v>
      </c>
      <c r="AC121" s="39">
        <f t="shared" si="103"/>
        <v>0</v>
      </c>
      <c r="AD121" s="39">
        <f t="shared" si="103"/>
        <v>275.575</v>
      </c>
      <c r="AE121" s="39">
        <f>MAX(X121:Z121)+MAX(AB121:AD121)</f>
        <v>710.9835</v>
      </c>
      <c r="AF121" s="59">
        <f>AD121</f>
        <v>275.575</v>
      </c>
      <c r="AG121" s="39">
        <f t="shared" si="104"/>
        <v>0</v>
      </c>
      <c r="AH121" s="39">
        <f t="shared" si="104"/>
        <v>0</v>
      </c>
      <c r="AI121" s="39">
        <f t="shared" si="104"/>
        <v>567.6845000000001</v>
      </c>
      <c r="AJ121" s="59">
        <f>AI121</f>
        <v>567.6845000000001</v>
      </c>
      <c r="AK121" s="28">
        <f>IF(OR(Z121&lt;0,AD121&lt;0,AI121&lt;0),"DQ",MAX(X121:Z121)+MAX(AB121:AD121)+MAX(AG121:AI121))</f>
        <v>1278.6680000000001</v>
      </c>
      <c r="AL121" s="79"/>
    </row>
    <row r="122" spans="1:38" s="22" customFormat="1" ht="12.75">
      <c r="A122" s="56"/>
      <c r="D122" s="41"/>
      <c r="E122" s="23"/>
      <c r="F122" s="30"/>
      <c r="G122" s="34"/>
      <c r="H122" s="43"/>
      <c r="I122" s="36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33">
        <f t="shared" si="91"/>
        <v>0</v>
      </c>
      <c r="W122" s="61"/>
      <c r="X122" s="39"/>
      <c r="Y122" s="39"/>
      <c r="Z122" s="39"/>
      <c r="AA122" s="59">
        <f t="shared" si="93"/>
        <v>0</v>
      </c>
      <c r="AB122" s="39"/>
      <c r="AC122" s="39"/>
      <c r="AD122" s="39"/>
      <c r="AE122" s="39"/>
      <c r="AF122" s="59">
        <f t="shared" si="95"/>
        <v>0</v>
      </c>
      <c r="AG122" s="39"/>
      <c r="AH122" s="39"/>
      <c r="AI122" s="39"/>
      <c r="AJ122" s="59">
        <f t="shared" si="97"/>
        <v>0</v>
      </c>
      <c r="AK122" s="28">
        <f t="shared" si="98"/>
        <v>0</v>
      </c>
      <c r="AL122" s="79"/>
    </row>
    <row r="123" spans="1:38" s="22" customFormat="1" ht="12.75">
      <c r="A123" s="56"/>
      <c r="B123" s="31" t="s">
        <v>87</v>
      </c>
      <c r="D123" s="57"/>
      <c r="E123" s="23"/>
      <c r="F123" s="30"/>
      <c r="G123" s="34"/>
      <c r="H123" s="43"/>
      <c r="I123" s="36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33">
        <f t="shared" si="91"/>
        <v>0</v>
      </c>
      <c r="W123" s="61"/>
      <c r="X123" s="39">
        <f aca="true" t="shared" si="105" ref="X123:Z124">SUM(J123*2.2046)</f>
        <v>0</v>
      </c>
      <c r="Y123" s="39">
        <f t="shared" si="105"/>
        <v>0</v>
      </c>
      <c r="Z123" s="39">
        <f t="shared" si="105"/>
        <v>0</v>
      </c>
      <c r="AA123" s="59">
        <f t="shared" si="93"/>
        <v>0</v>
      </c>
      <c r="AB123" s="39">
        <f aca="true" t="shared" si="106" ref="AB123:AD124">SUM(M123*2.2046)</f>
        <v>0</v>
      </c>
      <c r="AC123" s="39">
        <f t="shared" si="106"/>
        <v>0</v>
      </c>
      <c r="AD123" s="39">
        <f t="shared" si="106"/>
        <v>0</v>
      </c>
      <c r="AE123" s="39"/>
      <c r="AF123" s="59">
        <f t="shared" si="95"/>
        <v>0</v>
      </c>
      <c r="AG123" s="39">
        <f aca="true" t="shared" si="107" ref="AG123:AI124">SUM(R123*2.2046)</f>
        <v>0</v>
      </c>
      <c r="AH123" s="39">
        <f t="shared" si="107"/>
        <v>0</v>
      </c>
      <c r="AI123" s="39">
        <f t="shared" si="107"/>
        <v>0</v>
      </c>
      <c r="AJ123" s="59">
        <f t="shared" si="97"/>
        <v>0</v>
      </c>
      <c r="AK123" s="28">
        <f t="shared" si="98"/>
        <v>0</v>
      </c>
      <c r="AL123" s="79"/>
    </row>
    <row r="124" spans="1:38" s="40" customFormat="1" ht="12.75" hidden="1">
      <c r="A124" s="56"/>
      <c r="B124" s="60"/>
      <c r="D124" s="41"/>
      <c r="E124" s="41"/>
      <c r="F124" s="37"/>
      <c r="G124" s="42"/>
      <c r="H124" s="43">
        <f>500/(-216.0475144+(16.2606339*F124)+(-0.002388645*POWER(F124,2))+(-0.00113732*POWER(F124,3))+(0.00000701863*POWER(F124,4))+(-0.00000001291*POWER(F124,5)))</f>
        <v>-2.314305727555271</v>
      </c>
      <c r="I124" s="36" t="e">
        <f>IF(OR(C124="open men",C124="open women",C124="submaster Men",C124="submaster Women"),1,LOOKUP(G124,TABLES!A:A,TABLES!B:B))</f>
        <v>#N/A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33">
        <f t="shared" si="91"/>
        <v>0</v>
      </c>
      <c r="W124" s="61" t="e">
        <f>V124*H124*I124</f>
        <v>#N/A</v>
      </c>
      <c r="X124" s="39">
        <f t="shared" si="105"/>
        <v>0</v>
      </c>
      <c r="Y124" s="39">
        <f t="shared" si="105"/>
        <v>0</v>
      </c>
      <c r="Z124" s="39">
        <f t="shared" si="105"/>
        <v>0</v>
      </c>
      <c r="AA124" s="59">
        <f t="shared" si="93"/>
        <v>0</v>
      </c>
      <c r="AB124" s="39">
        <f t="shared" si="106"/>
        <v>0</v>
      </c>
      <c r="AC124" s="39">
        <f t="shared" si="106"/>
        <v>0</v>
      </c>
      <c r="AD124" s="39">
        <f t="shared" si="106"/>
        <v>0</v>
      </c>
      <c r="AE124" s="39">
        <f>MAX(X124:Z124)+MAX(AB124:AD124)</f>
        <v>0</v>
      </c>
      <c r="AF124" s="59">
        <f t="shared" si="95"/>
        <v>0</v>
      </c>
      <c r="AG124" s="39">
        <f t="shared" si="107"/>
        <v>0</v>
      </c>
      <c r="AH124" s="39">
        <f t="shared" si="107"/>
        <v>0</v>
      </c>
      <c r="AI124" s="39">
        <f t="shared" si="107"/>
        <v>0</v>
      </c>
      <c r="AJ124" s="59">
        <f t="shared" si="97"/>
        <v>0</v>
      </c>
      <c r="AK124" s="28">
        <f t="shared" si="98"/>
        <v>0</v>
      </c>
      <c r="AL124" s="81"/>
    </row>
    <row r="125" spans="1:38" s="22" customFormat="1" ht="12.75" hidden="1">
      <c r="A125" s="56"/>
      <c r="B125" s="60"/>
      <c r="C125" s="40"/>
      <c r="D125" s="41"/>
      <c r="E125" s="41"/>
      <c r="F125" s="37"/>
      <c r="G125" s="42"/>
      <c r="H125" s="43"/>
      <c r="I125" s="36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33"/>
      <c r="W125" s="61"/>
      <c r="X125" s="39"/>
      <c r="Y125" s="39"/>
      <c r="Z125" s="39"/>
      <c r="AA125" s="59"/>
      <c r="AB125" s="39"/>
      <c r="AC125" s="39"/>
      <c r="AD125" s="39"/>
      <c r="AE125" s="39"/>
      <c r="AF125" s="59"/>
      <c r="AG125" s="39"/>
      <c r="AH125" s="39"/>
      <c r="AI125" s="39"/>
      <c r="AJ125" s="59"/>
      <c r="AK125" s="28"/>
      <c r="AL125" s="79"/>
    </row>
    <row r="126" spans="1:38" s="22" customFormat="1" ht="12.75" hidden="1">
      <c r="A126" s="56"/>
      <c r="B126" s="31" t="s">
        <v>76</v>
      </c>
      <c r="D126" s="57"/>
      <c r="E126" s="23"/>
      <c r="F126" s="30"/>
      <c r="G126" s="34"/>
      <c r="H126" s="43"/>
      <c r="I126" s="36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33">
        <f>IF(OR(L126&lt;0,O126&lt;0,T126&lt;0),"DQ",(MAX(J126:L126)+MAX(M126:O126)+MAX(R126:T126)))</f>
        <v>0</v>
      </c>
      <c r="W126" s="61"/>
      <c r="X126" s="39">
        <f aca="true" t="shared" si="108" ref="X126:Z127">SUM(J126*2.2046)</f>
        <v>0</v>
      </c>
      <c r="Y126" s="39">
        <f t="shared" si="108"/>
        <v>0</v>
      </c>
      <c r="Z126" s="39">
        <f t="shared" si="108"/>
        <v>0</v>
      </c>
      <c r="AA126" s="59">
        <f>Z126</f>
        <v>0</v>
      </c>
      <c r="AB126" s="39">
        <f aca="true" t="shared" si="109" ref="AB126:AD127">SUM(M126*2.2046)</f>
        <v>0</v>
      </c>
      <c r="AC126" s="39">
        <f t="shared" si="109"/>
        <v>0</v>
      </c>
      <c r="AD126" s="39">
        <f t="shared" si="109"/>
        <v>0</v>
      </c>
      <c r="AE126" s="39"/>
      <c r="AF126" s="59">
        <f>AD126</f>
        <v>0</v>
      </c>
      <c r="AG126" s="39">
        <f aca="true" t="shared" si="110" ref="AG126:AI127">SUM(R126*2.2046)</f>
        <v>0</v>
      </c>
      <c r="AH126" s="39">
        <f t="shared" si="110"/>
        <v>0</v>
      </c>
      <c r="AI126" s="39">
        <f t="shared" si="110"/>
        <v>0</v>
      </c>
      <c r="AJ126" s="59">
        <f>AI126</f>
        <v>0</v>
      </c>
      <c r="AK126" s="28">
        <f>IF(OR(Z126&lt;0,AD126&lt;0,AI126&lt;0),"DQ",MAX(X126:Z126)+MAX(AB126:AD126)+MAX(AG126:AI126))</f>
        <v>0</v>
      </c>
      <c r="AL126" s="79"/>
    </row>
    <row r="127" spans="1:38" s="22" customFormat="1" ht="12.75">
      <c r="A127" s="56">
        <v>1</v>
      </c>
      <c r="B127" s="60" t="s">
        <v>196</v>
      </c>
      <c r="C127" s="40" t="s">
        <v>113</v>
      </c>
      <c r="D127" s="41" t="s">
        <v>114</v>
      </c>
      <c r="E127" s="41">
        <v>110</v>
      </c>
      <c r="F127" s="37">
        <v>103.8</v>
      </c>
      <c r="G127" s="42">
        <v>26</v>
      </c>
      <c r="H127" s="43">
        <f>500/(-216.0475144+(16.2606339*F127)+(-0.002388645*POWER(F127,2))+(-0.00113732*POWER(F127,3))+(0.00000701863*POWER(F127,4))+(-0.00000001291*POWER(F127,5)))</f>
        <v>0.6000071189611788</v>
      </c>
      <c r="I127" s="36">
        <f>IF(OR(C127="open men",C127="open women",C127="submaster Men",C127="submaster Women"),1,LOOKUP(G127,TABLES!A:A,TABLES!B:B))</f>
        <v>1</v>
      </c>
      <c r="J127" s="58"/>
      <c r="K127" s="58"/>
      <c r="L127" s="58">
        <v>195</v>
      </c>
      <c r="M127" s="58"/>
      <c r="N127" s="58"/>
      <c r="O127" s="58">
        <v>130</v>
      </c>
      <c r="P127" s="58"/>
      <c r="Q127" s="58"/>
      <c r="R127" s="58"/>
      <c r="S127" s="58"/>
      <c r="T127" s="58">
        <v>227.5</v>
      </c>
      <c r="U127" s="58"/>
      <c r="V127" s="33">
        <f>IF(OR(L127&lt;0,O127&lt;0,T127&lt;0),"DQ",(MAX(J127:L127)+MAX(M127:O127)+MAX(R127:T127)))</f>
        <v>552.5</v>
      </c>
      <c r="W127" s="61">
        <f>V127*H127*I127</f>
        <v>331.5039332260513</v>
      </c>
      <c r="X127" s="39">
        <f t="shared" si="108"/>
        <v>0</v>
      </c>
      <c r="Y127" s="39">
        <f t="shared" si="108"/>
        <v>0</v>
      </c>
      <c r="Z127" s="39">
        <f t="shared" si="108"/>
        <v>429.89700000000005</v>
      </c>
      <c r="AA127" s="59">
        <f>Z127</f>
        <v>429.89700000000005</v>
      </c>
      <c r="AB127" s="39">
        <f t="shared" si="109"/>
        <v>0</v>
      </c>
      <c r="AC127" s="39">
        <f t="shared" si="109"/>
        <v>0</v>
      </c>
      <c r="AD127" s="39">
        <f t="shared" si="109"/>
        <v>286.598</v>
      </c>
      <c r="AE127" s="39">
        <f>MAX(X127:Z127)+MAX(AB127:AD127)</f>
        <v>716.4950000000001</v>
      </c>
      <c r="AF127" s="59">
        <f>AD127</f>
        <v>286.598</v>
      </c>
      <c r="AG127" s="39">
        <f t="shared" si="110"/>
        <v>0</v>
      </c>
      <c r="AH127" s="39">
        <f t="shared" si="110"/>
        <v>0</v>
      </c>
      <c r="AI127" s="39">
        <f t="shared" si="110"/>
        <v>501.54650000000004</v>
      </c>
      <c r="AJ127" s="59">
        <f>AI127</f>
        <v>501.54650000000004</v>
      </c>
      <c r="AK127" s="28">
        <f>IF(OR(Z127&lt;0,AD127&lt;0,AI127&lt;0),"DQ",MAX(X127:Z127)+MAX(AB127:AD127)+MAX(AG127:AI127))</f>
        <v>1218.0415000000003</v>
      </c>
      <c r="AL127" s="79"/>
    </row>
    <row r="128" spans="1:38" s="22" customFormat="1" ht="12.75">
      <c r="A128" s="56"/>
      <c r="B128" s="60"/>
      <c r="C128" s="40"/>
      <c r="D128" s="41"/>
      <c r="E128" s="41"/>
      <c r="F128" s="37"/>
      <c r="G128" s="42"/>
      <c r="H128" s="43"/>
      <c r="I128" s="36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33"/>
      <c r="W128" s="61"/>
      <c r="X128" s="39"/>
      <c r="Y128" s="39"/>
      <c r="Z128" s="39"/>
      <c r="AA128" s="59"/>
      <c r="AB128" s="39"/>
      <c r="AC128" s="39"/>
      <c r="AD128" s="39"/>
      <c r="AE128" s="39"/>
      <c r="AF128" s="59"/>
      <c r="AG128" s="39"/>
      <c r="AH128" s="39"/>
      <c r="AI128" s="39"/>
      <c r="AJ128" s="59"/>
      <c r="AK128" s="28"/>
      <c r="AL128" s="79"/>
    </row>
    <row r="129" spans="1:38" s="22" customFormat="1" ht="12.75">
      <c r="A129" s="56"/>
      <c r="B129" s="31" t="s">
        <v>195</v>
      </c>
      <c r="D129" s="57"/>
      <c r="E129" s="23"/>
      <c r="F129" s="30"/>
      <c r="G129" s="34"/>
      <c r="H129" s="43"/>
      <c r="I129" s="36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33">
        <f>IF(OR(L129&lt;0,O129&lt;0,T129&lt;0),"DQ",(MAX(J129:L129)+MAX(M129:O129)+MAX(R129:T129)))</f>
        <v>0</v>
      </c>
      <c r="W129" s="61"/>
      <c r="X129" s="39">
        <f aca="true" t="shared" si="111" ref="X129:Z130">SUM(J129*2.2046)</f>
        <v>0</v>
      </c>
      <c r="Y129" s="39">
        <f t="shared" si="111"/>
        <v>0</v>
      </c>
      <c r="Z129" s="39">
        <f t="shared" si="111"/>
        <v>0</v>
      </c>
      <c r="AA129" s="59"/>
      <c r="AB129" s="39"/>
      <c r="AC129" s="39"/>
      <c r="AD129" s="39"/>
      <c r="AE129" s="39"/>
      <c r="AF129" s="59"/>
      <c r="AG129" s="39"/>
      <c r="AH129" s="39"/>
      <c r="AI129" s="39"/>
      <c r="AJ129" s="59"/>
      <c r="AK129" s="28"/>
      <c r="AL129" s="79"/>
    </row>
    <row r="130" spans="1:38" s="22" customFormat="1" ht="12.75">
      <c r="A130" s="56">
        <v>1</v>
      </c>
      <c r="B130" s="60" t="s">
        <v>160</v>
      </c>
      <c r="C130" s="40" t="s">
        <v>113</v>
      </c>
      <c r="D130" s="41" t="s">
        <v>114</v>
      </c>
      <c r="E130" s="41">
        <v>125</v>
      </c>
      <c r="F130" s="37">
        <v>118.1</v>
      </c>
      <c r="G130" s="42">
        <v>42</v>
      </c>
      <c r="H130" s="43">
        <f>500/(-216.0475144+(16.2606339*F130)+(-0.002388645*POWER(F130,2))+(-0.00113732*POWER(F130,3))+(0.00000701863*POWER(F130,4))+(-0.00000001291*POWER(F130,5)))</f>
        <v>0.577113095378341</v>
      </c>
      <c r="I130" s="36">
        <f>IF(OR(C130="open men",C130="open women",C130="submaster Men",C130="submaster Women"),1,LOOKUP(G130,TABLES!A:A,TABLES!B:B))</f>
        <v>1</v>
      </c>
      <c r="J130" s="58"/>
      <c r="K130" s="58"/>
      <c r="L130" s="58">
        <v>300</v>
      </c>
      <c r="M130" s="58"/>
      <c r="N130" s="58"/>
      <c r="O130" s="58">
        <v>192.5</v>
      </c>
      <c r="P130" s="58"/>
      <c r="Q130" s="58"/>
      <c r="R130" s="58"/>
      <c r="S130" s="58"/>
      <c r="T130" s="58">
        <v>255</v>
      </c>
      <c r="U130" s="58"/>
      <c r="V130" s="33">
        <f>IF(OR(L130&lt;0,O130&lt;0,T130&lt;0),"DQ",(MAX(J130:L130)+MAX(M130:O130)+MAX(R130:T130)))</f>
        <v>747.5</v>
      </c>
      <c r="W130" s="61">
        <f>V130*H130*I130</f>
        <v>431.3920387953099</v>
      </c>
      <c r="X130" s="39">
        <f t="shared" si="111"/>
        <v>0</v>
      </c>
      <c r="Y130" s="39">
        <f t="shared" si="111"/>
        <v>0</v>
      </c>
      <c r="Z130" s="39">
        <f t="shared" si="111"/>
        <v>661.38</v>
      </c>
      <c r="AA130" s="59">
        <f>Z130</f>
        <v>661.38</v>
      </c>
      <c r="AB130" s="39">
        <f>SUM(M130*2.2046)</f>
        <v>0</v>
      </c>
      <c r="AC130" s="39">
        <f>SUM(N130*2.2046)</f>
        <v>0</v>
      </c>
      <c r="AD130" s="39">
        <f>SUM(O130*2.2046)</f>
        <v>424.38550000000004</v>
      </c>
      <c r="AE130" s="39">
        <f>MAX(X130:Z130)+MAX(AB130:AD130)</f>
        <v>1085.7655</v>
      </c>
      <c r="AF130" s="59">
        <f>AD130</f>
        <v>424.38550000000004</v>
      </c>
      <c r="AG130" s="39">
        <f>SUM(R130*2.2046)</f>
        <v>0</v>
      </c>
      <c r="AH130" s="39">
        <f>SUM(S130*2.2046)</f>
        <v>0</v>
      </c>
      <c r="AI130" s="39">
        <f>SUM(T130*2.2046)</f>
        <v>562.173</v>
      </c>
      <c r="AJ130" s="59">
        <f>AI130</f>
        <v>562.173</v>
      </c>
      <c r="AK130" s="28">
        <f>IF(OR(Z130&lt;0,AD130&lt;0,AI130&lt;0),"DQ",MAX(X130:Z130)+MAX(AB130:AD130)+MAX(AG130:AI130))</f>
        <v>1647.9385</v>
      </c>
      <c r="AL130" s="79"/>
    </row>
    <row r="131" spans="1:38" s="22" customFormat="1" ht="12.75">
      <c r="A131" s="56"/>
      <c r="B131" s="60"/>
      <c r="C131" s="40"/>
      <c r="D131" s="41"/>
      <c r="E131" s="41"/>
      <c r="F131" s="37"/>
      <c r="G131" s="42"/>
      <c r="H131" s="43"/>
      <c r="I131" s="36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33"/>
      <c r="W131" s="61"/>
      <c r="X131" s="39"/>
      <c r="Y131" s="39"/>
      <c r="Z131" s="39"/>
      <c r="AA131" s="59"/>
      <c r="AB131" s="39"/>
      <c r="AC131" s="39"/>
      <c r="AD131" s="39"/>
      <c r="AE131" s="39"/>
      <c r="AF131" s="59"/>
      <c r="AG131" s="39"/>
      <c r="AH131" s="39"/>
      <c r="AI131" s="39"/>
      <c r="AJ131" s="59"/>
      <c r="AK131" s="28"/>
      <c r="AL131" s="79"/>
    </row>
    <row r="132" spans="1:38" s="22" customFormat="1" ht="12.75">
      <c r="A132" s="56"/>
      <c r="B132" s="31" t="s">
        <v>194</v>
      </c>
      <c r="D132" s="57"/>
      <c r="E132" s="23"/>
      <c r="F132" s="30"/>
      <c r="G132" s="34"/>
      <c r="H132" s="43"/>
      <c r="I132" s="36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33">
        <f>IF(OR(L132&lt;0,O132&lt;0,T132&lt;0),"DQ",(MAX(J132:L132)+MAX(M132:O132)+MAX(R132:T132)))</f>
        <v>0</v>
      </c>
      <c r="W132" s="61"/>
      <c r="X132" s="39">
        <f aca="true" t="shared" si="112" ref="X132:Z133">SUM(J132*2.2046)</f>
        <v>0</v>
      </c>
      <c r="Y132" s="39">
        <f t="shared" si="112"/>
        <v>0</v>
      </c>
      <c r="Z132" s="39">
        <f t="shared" si="112"/>
        <v>0</v>
      </c>
      <c r="AA132" s="59"/>
      <c r="AB132" s="39"/>
      <c r="AC132" s="39"/>
      <c r="AD132" s="39"/>
      <c r="AE132" s="39"/>
      <c r="AF132" s="59"/>
      <c r="AG132" s="39"/>
      <c r="AH132" s="39"/>
      <c r="AI132" s="39"/>
      <c r="AJ132" s="59"/>
      <c r="AK132" s="28"/>
      <c r="AL132" s="79"/>
    </row>
    <row r="133" spans="1:38" s="22" customFormat="1" ht="12.75">
      <c r="A133" s="56">
        <v>1</v>
      </c>
      <c r="B133" s="60" t="s">
        <v>160</v>
      </c>
      <c r="C133" s="40" t="s">
        <v>121</v>
      </c>
      <c r="D133" s="41" t="s">
        <v>114</v>
      </c>
      <c r="E133" s="41">
        <v>125</v>
      </c>
      <c r="F133" s="37">
        <v>118.1</v>
      </c>
      <c r="G133" s="42">
        <v>42</v>
      </c>
      <c r="H133" s="43">
        <f>500/(-216.0475144+(16.2606339*F133)+(-0.002388645*POWER(F133,2))+(-0.00113732*POWER(F133,3))+(0.00000701863*POWER(F133,4))+(-0.00000001291*POWER(F133,5)))</f>
        <v>0.577113095378341</v>
      </c>
      <c r="I133" s="36">
        <f>IF(OR(C133="open men",C133="open women",C133="submaster Men",C133="submaster Women"),1,LOOKUP(G133,TABLES!A:A,TABLES!B:B))</f>
        <v>1.02</v>
      </c>
      <c r="J133" s="58"/>
      <c r="K133" s="58"/>
      <c r="L133" s="58">
        <v>300</v>
      </c>
      <c r="M133" s="58"/>
      <c r="N133" s="58"/>
      <c r="O133" s="58">
        <v>192.5</v>
      </c>
      <c r="P133" s="58"/>
      <c r="Q133" s="58"/>
      <c r="R133" s="58"/>
      <c r="S133" s="58"/>
      <c r="T133" s="58">
        <v>255</v>
      </c>
      <c r="U133" s="58"/>
      <c r="V133" s="33">
        <f>IF(OR(L133&lt;0,O133&lt;0,T133&lt;0),"DQ",(MAX(J133:L133)+MAX(M133:O133)+MAX(R133:T133)))</f>
        <v>747.5</v>
      </c>
      <c r="W133" s="61">
        <f>V133*H133*I133</f>
        <v>440.01987957121605</v>
      </c>
      <c r="X133" s="39">
        <f t="shared" si="112"/>
        <v>0</v>
      </c>
      <c r="Y133" s="39">
        <f t="shared" si="112"/>
        <v>0</v>
      </c>
      <c r="Z133" s="39">
        <f t="shared" si="112"/>
        <v>661.38</v>
      </c>
      <c r="AA133" s="59">
        <f>Z133</f>
        <v>661.38</v>
      </c>
      <c r="AB133" s="39">
        <f>SUM(M133*2.2046)</f>
        <v>0</v>
      </c>
      <c r="AC133" s="39">
        <f>SUM(N133*2.2046)</f>
        <v>0</v>
      </c>
      <c r="AD133" s="39">
        <f>SUM(O133*2.2046)</f>
        <v>424.38550000000004</v>
      </c>
      <c r="AE133" s="39">
        <f>MAX(X133:Z133)+MAX(AB133:AD133)</f>
        <v>1085.7655</v>
      </c>
      <c r="AF133" s="59">
        <f>AD133</f>
        <v>424.38550000000004</v>
      </c>
      <c r="AG133" s="39">
        <f>SUM(R133*2.2046)</f>
        <v>0</v>
      </c>
      <c r="AH133" s="39">
        <f>SUM(S133*2.2046)</f>
        <v>0</v>
      </c>
      <c r="AI133" s="39">
        <f>SUM(T133*2.2046)</f>
        <v>562.173</v>
      </c>
      <c r="AJ133" s="59">
        <f>AI133</f>
        <v>562.173</v>
      </c>
      <c r="AK133" s="28">
        <f>IF(OR(Z133&lt;0,AD133&lt;0,AI133&lt;0),"DQ",MAX(X133:Z133)+MAX(AB133:AD133)+MAX(AG133:AI133))</f>
        <v>1647.9385</v>
      </c>
      <c r="AL133" s="79"/>
    </row>
    <row r="134" spans="1:38" s="40" customFormat="1" ht="12.75">
      <c r="A134" s="56"/>
      <c r="B134" s="22"/>
      <c r="C134" s="22"/>
      <c r="D134" s="23"/>
      <c r="E134" s="23"/>
      <c r="F134" s="30"/>
      <c r="G134" s="34"/>
      <c r="H134" s="43"/>
      <c r="I134" s="36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33">
        <f aca="true" t="shared" si="113" ref="V134:V142">IF(OR(L134&lt;0,O134&lt;0,T134&lt;0),"DQ",(MAX(J134:L134)+MAX(M134:O134)+MAX(R134:T134)))</f>
        <v>0</v>
      </c>
      <c r="W134" s="61"/>
      <c r="X134" s="39"/>
      <c r="Y134" s="39"/>
      <c r="Z134" s="39"/>
      <c r="AA134" s="59"/>
      <c r="AB134" s="39"/>
      <c r="AC134" s="39"/>
      <c r="AD134" s="39"/>
      <c r="AE134" s="39"/>
      <c r="AF134" s="59">
        <f aca="true" t="shared" si="114" ref="AF134:AF140">AD134</f>
        <v>0</v>
      </c>
      <c r="AG134" s="39"/>
      <c r="AH134" s="39"/>
      <c r="AI134" s="39"/>
      <c r="AJ134" s="59">
        <f aca="true" t="shared" si="115" ref="AJ134:AJ140">AI134</f>
        <v>0</v>
      </c>
      <c r="AK134" s="28">
        <f aca="true" t="shared" si="116" ref="AK134:AK140">IF(OR(Z134&lt;0,AD134&lt;0,AI134&lt;0),"DQ",MAX(X134:Z134)+MAX(AB134:AD134)+MAX(AG134:AI134))</f>
        <v>0</v>
      </c>
      <c r="AL134" s="81"/>
    </row>
    <row r="135" spans="1:38" s="22" customFormat="1" ht="12.75" hidden="1">
      <c r="A135" s="56"/>
      <c r="B135" s="31" t="s">
        <v>75</v>
      </c>
      <c r="D135" s="57"/>
      <c r="E135" s="23"/>
      <c r="F135" s="30"/>
      <c r="G135" s="34"/>
      <c r="H135" s="43"/>
      <c r="I135" s="36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33">
        <f t="shared" si="113"/>
        <v>0</v>
      </c>
      <c r="W135" s="61"/>
      <c r="X135" s="39">
        <f aca="true" t="shared" si="117" ref="X135:Z136">SUM(J135*2.2046)</f>
        <v>0</v>
      </c>
      <c r="Y135" s="39">
        <f t="shared" si="117"/>
        <v>0</v>
      </c>
      <c r="Z135" s="39">
        <f t="shared" si="117"/>
        <v>0</v>
      </c>
      <c r="AA135" s="59">
        <f>Z135</f>
        <v>0</v>
      </c>
      <c r="AB135" s="39">
        <f aca="true" t="shared" si="118" ref="AB135:AD136">SUM(M135*2.2046)</f>
        <v>0</v>
      </c>
      <c r="AC135" s="39">
        <f t="shared" si="118"/>
        <v>0</v>
      </c>
      <c r="AD135" s="39">
        <f t="shared" si="118"/>
        <v>0</v>
      </c>
      <c r="AE135" s="39"/>
      <c r="AF135" s="59">
        <f t="shared" si="114"/>
        <v>0</v>
      </c>
      <c r="AG135" s="39">
        <f aca="true" t="shared" si="119" ref="AG135:AI136">SUM(R135*2.2046)</f>
        <v>0</v>
      </c>
      <c r="AH135" s="39">
        <f t="shared" si="119"/>
        <v>0</v>
      </c>
      <c r="AI135" s="39">
        <f t="shared" si="119"/>
        <v>0</v>
      </c>
      <c r="AJ135" s="59">
        <f t="shared" si="115"/>
        <v>0</v>
      </c>
      <c r="AK135" s="28">
        <f t="shared" si="116"/>
        <v>0</v>
      </c>
      <c r="AL135" s="79"/>
    </row>
    <row r="136" spans="1:38" s="22" customFormat="1" ht="12.75" hidden="1">
      <c r="A136" s="56"/>
      <c r="B136" s="60"/>
      <c r="C136" s="40"/>
      <c r="D136" s="41"/>
      <c r="E136" s="41"/>
      <c r="F136" s="37"/>
      <c r="G136" s="42"/>
      <c r="H136" s="43">
        <f>500/(-216.0475144+(16.2606339*F136)+(-0.002388645*POWER(F136,2))+(-0.00113732*POWER(F136,3))+(0.00000701863*POWER(F136,4))+(-0.00000001291*POWER(F136,5)))</f>
        <v>-2.314305727555271</v>
      </c>
      <c r="I136" s="36" t="e">
        <f>IF(OR(C136="open men",C136="open women",C136="submaster Men",C136="submaster Women"),1,LOOKUP(G136,TABLES!A:A,TABLES!B:B))</f>
        <v>#N/A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33">
        <f t="shared" si="113"/>
        <v>0</v>
      </c>
      <c r="W136" s="61" t="e">
        <f>V136*H136*I136</f>
        <v>#N/A</v>
      </c>
      <c r="X136" s="39">
        <f t="shared" si="117"/>
        <v>0</v>
      </c>
      <c r="Y136" s="39">
        <f t="shared" si="117"/>
        <v>0</v>
      </c>
      <c r="Z136" s="39">
        <f t="shared" si="117"/>
        <v>0</v>
      </c>
      <c r="AA136" s="59">
        <f>Z136</f>
        <v>0</v>
      </c>
      <c r="AB136" s="39">
        <f t="shared" si="118"/>
        <v>0</v>
      </c>
      <c r="AC136" s="39">
        <f t="shared" si="118"/>
        <v>0</v>
      </c>
      <c r="AD136" s="39">
        <f t="shared" si="118"/>
        <v>0</v>
      </c>
      <c r="AE136" s="39">
        <f>MAX(X136:Z136)+MAX(AB136:AD136)</f>
        <v>0</v>
      </c>
      <c r="AF136" s="59">
        <f t="shared" si="114"/>
        <v>0</v>
      </c>
      <c r="AG136" s="39">
        <f t="shared" si="119"/>
        <v>0</v>
      </c>
      <c r="AH136" s="39">
        <f t="shared" si="119"/>
        <v>0</v>
      </c>
      <c r="AI136" s="39">
        <f t="shared" si="119"/>
        <v>0</v>
      </c>
      <c r="AJ136" s="59">
        <f t="shared" si="115"/>
        <v>0</v>
      </c>
      <c r="AK136" s="28">
        <f t="shared" si="116"/>
        <v>0</v>
      </c>
      <c r="AL136" s="79"/>
    </row>
    <row r="137" spans="1:38" s="40" customFormat="1" ht="12.75" hidden="1">
      <c r="A137" s="56"/>
      <c r="B137" s="22"/>
      <c r="C137" s="22"/>
      <c r="D137" s="41"/>
      <c r="E137" s="23"/>
      <c r="F137" s="30"/>
      <c r="G137" s="34"/>
      <c r="H137" s="43"/>
      <c r="I137" s="36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33">
        <f t="shared" si="113"/>
        <v>0</v>
      </c>
      <c r="W137" s="61"/>
      <c r="X137" s="39"/>
      <c r="Y137" s="39"/>
      <c r="Z137" s="39"/>
      <c r="AA137" s="59">
        <f>Z137</f>
        <v>0</v>
      </c>
      <c r="AB137" s="39"/>
      <c r="AC137" s="39"/>
      <c r="AD137" s="39"/>
      <c r="AE137" s="39"/>
      <c r="AF137" s="59">
        <f t="shared" si="114"/>
        <v>0</v>
      </c>
      <c r="AG137" s="39"/>
      <c r="AH137" s="39"/>
      <c r="AI137" s="39"/>
      <c r="AJ137" s="59">
        <f t="shared" si="115"/>
        <v>0</v>
      </c>
      <c r="AK137" s="28">
        <f t="shared" si="116"/>
        <v>0</v>
      </c>
      <c r="AL137" s="81"/>
    </row>
    <row r="138" spans="1:38" s="22" customFormat="1" ht="12.75" hidden="1">
      <c r="A138" s="56"/>
      <c r="B138" s="31" t="s">
        <v>73</v>
      </c>
      <c r="D138" s="57"/>
      <c r="E138" s="23"/>
      <c r="F138" s="30"/>
      <c r="G138" s="34"/>
      <c r="H138" s="43"/>
      <c r="I138" s="36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33">
        <f t="shared" si="113"/>
        <v>0</v>
      </c>
      <c r="W138" s="61"/>
      <c r="X138" s="39">
        <f aca="true" t="shared" si="120" ref="X138:Z139">SUM(J138*2.2046)</f>
        <v>0</v>
      </c>
      <c r="Y138" s="39">
        <f t="shared" si="120"/>
        <v>0</v>
      </c>
      <c r="Z138" s="39">
        <f t="shared" si="120"/>
        <v>0</v>
      </c>
      <c r="AA138" s="59">
        <f>Z138</f>
        <v>0</v>
      </c>
      <c r="AB138" s="39">
        <f aca="true" t="shared" si="121" ref="AB138:AD139">SUM(M138*2.2046)</f>
        <v>0</v>
      </c>
      <c r="AC138" s="39">
        <f t="shared" si="121"/>
        <v>0</v>
      </c>
      <c r="AD138" s="39">
        <f t="shared" si="121"/>
        <v>0</v>
      </c>
      <c r="AE138" s="39"/>
      <c r="AF138" s="59">
        <f t="shared" si="114"/>
        <v>0</v>
      </c>
      <c r="AG138" s="39">
        <f aca="true" t="shared" si="122" ref="AG138:AI139">SUM(R138*2.2046)</f>
        <v>0</v>
      </c>
      <c r="AH138" s="39">
        <f t="shared" si="122"/>
        <v>0</v>
      </c>
      <c r="AI138" s="39">
        <f t="shared" si="122"/>
        <v>0</v>
      </c>
      <c r="AJ138" s="59">
        <f t="shared" si="115"/>
        <v>0</v>
      </c>
      <c r="AK138" s="28">
        <f t="shared" si="116"/>
        <v>0</v>
      </c>
      <c r="AL138" s="79"/>
    </row>
    <row r="139" spans="1:38" s="22" customFormat="1" ht="12.75" hidden="1">
      <c r="A139" s="56"/>
      <c r="B139" s="60"/>
      <c r="C139" s="40"/>
      <c r="D139" s="41"/>
      <c r="E139" s="41"/>
      <c r="F139" s="37"/>
      <c r="G139" s="42"/>
      <c r="H139" s="43">
        <f>500/(-216.0475144+(16.2606339*F139)+(-0.002388645*POWER(F139,2))+(-0.00113732*POWER(F139,3))+(0.00000701863*POWER(F139,4))+(-0.00000001291*POWER(F139,5)))</f>
        <v>-2.314305727555271</v>
      </c>
      <c r="I139" s="36" t="e">
        <f>IF(OR(C139="open men",C139="open women",C139="submaster Men",C139="submaster Women"),1,LOOKUP(G139,TABLES!A:A,TABLES!B:B))</f>
        <v>#N/A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33">
        <f t="shared" si="113"/>
        <v>0</v>
      </c>
      <c r="W139" s="61" t="e">
        <f>V139*H139*I139</f>
        <v>#N/A</v>
      </c>
      <c r="X139" s="39">
        <f t="shared" si="120"/>
        <v>0</v>
      </c>
      <c r="Y139" s="39">
        <f t="shared" si="120"/>
        <v>0</v>
      </c>
      <c r="Z139" s="39">
        <f t="shared" si="120"/>
        <v>0</v>
      </c>
      <c r="AA139" s="59">
        <f>Z139</f>
        <v>0</v>
      </c>
      <c r="AB139" s="39">
        <f t="shared" si="121"/>
        <v>0</v>
      </c>
      <c r="AC139" s="39">
        <f t="shared" si="121"/>
        <v>0</v>
      </c>
      <c r="AD139" s="39">
        <f t="shared" si="121"/>
        <v>0</v>
      </c>
      <c r="AE139" s="39">
        <f>MAX(X139:Z139)+MAX(AB139:AD139)</f>
        <v>0</v>
      </c>
      <c r="AF139" s="59">
        <f t="shared" si="114"/>
        <v>0</v>
      </c>
      <c r="AG139" s="39">
        <f t="shared" si="122"/>
        <v>0</v>
      </c>
      <c r="AH139" s="39">
        <f t="shared" si="122"/>
        <v>0</v>
      </c>
      <c r="AI139" s="39">
        <f t="shared" si="122"/>
        <v>0</v>
      </c>
      <c r="AJ139" s="59">
        <f t="shared" si="115"/>
        <v>0</v>
      </c>
      <c r="AK139" s="28">
        <f t="shared" si="116"/>
        <v>0</v>
      </c>
      <c r="AL139" s="79"/>
    </row>
    <row r="140" spans="1:38" s="40" customFormat="1" ht="12.75" hidden="1">
      <c r="A140" s="56"/>
      <c r="B140" s="22"/>
      <c r="C140" s="22"/>
      <c r="D140" s="23"/>
      <c r="E140" s="23"/>
      <c r="F140" s="30"/>
      <c r="G140" s="34"/>
      <c r="H140" s="43"/>
      <c r="I140" s="36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33">
        <f t="shared" si="113"/>
        <v>0</v>
      </c>
      <c r="W140" s="61"/>
      <c r="X140" s="39"/>
      <c r="Y140" s="39"/>
      <c r="Z140" s="39"/>
      <c r="AA140" s="59"/>
      <c r="AB140" s="39"/>
      <c r="AC140" s="39"/>
      <c r="AD140" s="39"/>
      <c r="AE140" s="39"/>
      <c r="AF140" s="59">
        <f t="shared" si="114"/>
        <v>0</v>
      </c>
      <c r="AG140" s="39"/>
      <c r="AH140" s="39"/>
      <c r="AI140" s="39"/>
      <c r="AJ140" s="59">
        <f t="shared" si="115"/>
        <v>0</v>
      </c>
      <c r="AK140" s="28">
        <f t="shared" si="116"/>
        <v>0</v>
      </c>
      <c r="AL140" s="81"/>
    </row>
    <row r="141" spans="1:38" s="22" customFormat="1" ht="12.75" hidden="1">
      <c r="A141" s="56"/>
      <c r="B141" s="31" t="s">
        <v>72</v>
      </c>
      <c r="D141" s="57"/>
      <c r="E141" s="23"/>
      <c r="F141" s="30"/>
      <c r="G141" s="34"/>
      <c r="H141" s="43"/>
      <c r="I141" s="36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33">
        <f t="shared" si="113"/>
        <v>0</v>
      </c>
      <c r="W141" s="61"/>
      <c r="X141" s="39">
        <f aca="true" t="shared" si="123" ref="X141:Z142">SUM(J141*2.2046)</f>
        <v>0</v>
      </c>
      <c r="Y141" s="39">
        <f t="shared" si="123"/>
        <v>0</v>
      </c>
      <c r="Z141" s="39">
        <f t="shared" si="123"/>
        <v>0</v>
      </c>
      <c r="AA141" s="59">
        <f>Z141</f>
        <v>0</v>
      </c>
      <c r="AB141" s="39">
        <f aca="true" t="shared" si="124" ref="AB141:AD142">SUM(M141*2.2046)</f>
        <v>0</v>
      </c>
      <c r="AC141" s="39">
        <f t="shared" si="124"/>
        <v>0</v>
      </c>
      <c r="AD141" s="39">
        <f t="shared" si="124"/>
        <v>0</v>
      </c>
      <c r="AE141" s="39"/>
      <c r="AF141" s="59">
        <f>AD141</f>
        <v>0</v>
      </c>
      <c r="AG141" s="39">
        <f aca="true" t="shared" si="125" ref="AG141:AI142">SUM(R141*2.2046)</f>
        <v>0</v>
      </c>
      <c r="AH141" s="39">
        <f t="shared" si="125"/>
        <v>0</v>
      </c>
      <c r="AI141" s="39">
        <f t="shared" si="125"/>
        <v>0</v>
      </c>
      <c r="AJ141" s="59">
        <f>AI141</f>
        <v>0</v>
      </c>
      <c r="AK141" s="28">
        <f>IF(OR(Z141&lt;0,AD141&lt;0,AI141&lt;0),"DQ",MAX(X141:Z141)+MAX(AB141:AD141)+MAX(AG141:AI141))</f>
        <v>0</v>
      </c>
      <c r="AL141" s="79"/>
    </row>
    <row r="142" spans="1:38" s="22" customFormat="1" ht="12.75" hidden="1">
      <c r="A142" s="56"/>
      <c r="B142" s="60"/>
      <c r="C142" s="40"/>
      <c r="D142" s="41"/>
      <c r="E142" s="41"/>
      <c r="F142" s="37"/>
      <c r="G142" s="42"/>
      <c r="H142" s="43">
        <f>500/(-216.0475144+(16.2606339*F142)+(-0.002388645*POWER(F142,2))+(-0.00113732*POWER(F142,3))+(0.00000701863*POWER(F142,4))+(-0.00000001291*POWER(F142,5)))</f>
        <v>-2.314305727555271</v>
      </c>
      <c r="I142" s="36" t="e">
        <f>IF(OR(C142="open men",C142="open women",C142="submaster Men",C142="submaster Women"),1,LOOKUP(G142,TABLES!A:A,TABLES!B:B))</f>
        <v>#N/A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33">
        <f t="shared" si="113"/>
        <v>0</v>
      </c>
      <c r="W142" s="61" t="e">
        <f>V142*H142*I142</f>
        <v>#N/A</v>
      </c>
      <c r="X142" s="39">
        <f t="shared" si="123"/>
        <v>0</v>
      </c>
      <c r="Y142" s="39">
        <f t="shared" si="123"/>
        <v>0</v>
      </c>
      <c r="Z142" s="39">
        <f t="shared" si="123"/>
        <v>0</v>
      </c>
      <c r="AA142" s="59">
        <f>Z142</f>
        <v>0</v>
      </c>
      <c r="AB142" s="39">
        <f t="shared" si="124"/>
        <v>0</v>
      </c>
      <c r="AC142" s="39">
        <f t="shared" si="124"/>
        <v>0</v>
      </c>
      <c r="AD142" s="39">
        <f t="shared" si="124"/>
        <v>0</v>
      </c>
      <c r="AE142" s="39">
        <f>MAX(X142:Z142)+MAX(AB142:AD142)</f>
        <v>0</v>
      </c>
      <c r="AF142" s="59">
        <f>AD142</f>
        <v>0</v>
      </c>
      <c r="AG142" s="39">
        <f t="shared" si="125"/>
        <v>0</v>
      </c>
      <c r="AH142" s="39">
        <f t="shared" si="125"/>
        <v>0</v>
      </c>
      <c r="AI142" s="39">
        <f t="shared" si="125"/>
        <v>0</v>
      </c>
      <c r="AJ142" s="59">
        <f>AI142</f>
        <v>0</v>
      </c>
      <c r="AK142" s="28">
        <f>IF(OR(Z142&lt;0,AD142&lt;0,AI142&lt;0),"DQ",MAX(X142:Z142)+MAX(AB142:AD142)+MAX(AG142:AI142))</f>
        <v>0</v>
      </c>
      <c r="AL142" s="79"/>
    </row>
    <row r="143" spans="1:38" s="22" customFormat="1" ht="12.75" hidden="1">
      <c r="A143" s="56"/>
      <c r="B143" s="40"/>
      <c r="C143" s="40"/>
      <c r="D143" s="41"/>
      <c r="E143" s="41"/>
      <c r="F143" s="37"/>
      <c r="G143" s="42"/>
      <c r="H143" s="43"/>
      <c r="I143" s="36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33"/>
      <c r="W143" s="61"/>
      <c r="X143" s="39"/>
      <c r="Y143" s="39"/>
      <c r="Z143" s="39"/>
      <c r="AA143" s="59"/>
      <c r="AB143" s="39"/>
      <c r="AC143" s="39"/>
      <c r="AD143" s="39"/>
      <c r="AE143" s="39"/>
      <c r="AF143" s="59"/>
      <c r="AG143" s="39"/>
      <c r="AH143" s="39"/>
      <c r="AI143" s="39"/>
      <c r="AJ143" s="59"/>
      <c r="AK143" s="28"/>
      <c r="AL143" s="79"/>
    </row>
    <row r="144" spans="1:38" s="22" customFormat="1" ht="12.75" hidden="1">
      <c r="A144" s="56"/>
      <c r="B144" s="31" t="s">
        <v>74</v>
      </c>
      <c r="D144" s="57"/>
      <c r="E144" s="23"/>
      <c r="F144" s="30"/>
      <c r="G144" s="34"/>
      <c r="H144" s="43"/>
      <c r="I144" s="36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33">
        <f>IF(OR(L144&lt;0,O144&lt;0,T144&lt;0),"DQ",(MAX(J144:L144)+MAX(M144:O144)+MAX(R144:T144)))</f>
        <v>0</v>
      </c>
      <c r="W144" s="61"/>
      <c r="X144" s="39">
        <f aca="true" t="shared" si="126" ref="X144:Z145">SUM(J144*2.2046)</f>
        <v>0</v>
      </c>
      <c r="Y144" s="39">
        <f t="shared" si="126"/>
        <v>0</v>
      </c>
      <c r="Z144" s="39">
        <f t="shared" si="126"/>
        <v>0</v>
      </c>
      <c r="AA144" s="59">
        <f>Z144</f>
        <v>0</v>
      </c>
      <c r="AB144" s="39">
        <f aca="true" t="shared" si="127" ref="AB144:AD145">SUM(M144*2.2046)</f>
        <v>0</v>
      </c>
      <c r="AC144" s="39">
        <f t="shared" si="127"/>
        <v>0</v>
      </c>
      <c r="AD144" s="39">
        <f t="shared" si="127"/>
        <v>0</v>
      </c>
      <c r="AE144" s="39"/>
      <c r="AF144" s="59">
        <f>AD144</f>
        <v>0</v>
      </c>
      <c r="AG144" s="39">
        <f aca="true" t="shared" si="128" ref="AG144:AI145">SUM(R144*2.2046)</f>
        <v>0</v>
      </c>
      <c r="AH144" s="39">
        <f t="shared" si="128"/>
        <v>0</v>
      </c>
      <c r="AI144" s="39">
        <f t="shared" si="128"/>
        <v>0</v>
      </c>
      <c r="AJ144" s="59">
        <f>AI144</f>
        <v>0</v>
      </c>
      <c r="AK144" s="28">
        <f>IF(OR(Z144&lt;0,AD144&lt;0,AI144&lt;0),"DQ",MAX(X144:Z144)+MAX(AB144:AD144)+MAX(AG144:AI144))</f>
        <v>0</v>
      </c>
      <c r="AL144" s="79"/>
    </row>
    <row r="145" spans="1:38" s="22" customFormat="1" ht="12.75" hidden="1">
      <c r="A145" s="56"/>
      <c r="B145" s="60"/>
      <c r="C145" s="40"/>
      <c r="D145" s="41"/>
      <c r="E145" s="41"/>
      <c r="F145" s="37"/>
      <c r="G145" s="42"/>
      <c r="H145" s="43">
        <f>500/(-216.0475144+(16.2606339*F145)+(-0.002388645*POWER(F145,2))+(-0.00113732*POWER(F145,3))+(0.00000701863*POWER(F145,4))+(-0.00000001291*POWER(F145,5)))</f>
        <v>-2.314305727555271</v>
      </c>
      <c r="I145" s="36" t="e">
        <f>IF(OR(C145="open men",C145="open women",C145="submaster Men",C145="submaster Women"),1,LOOKUP(G145,TABLES!A:A,TABLES!B:B))</f>
        <v>#N/A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33">
        <f>IF(OR(L145&lt;0,O145&lt;0,T145&lt;0),"DQ",(MAX(J145:L145)+MAX(M145:O145)+MAX(R145:T145)))</f>
        <v>0</v>
      </c>
      <c r="W145" s="61" t="e">
        <f>V145*H145*I145</f>
        <v>#N/A</v>
      </c>
      <c r="X145" s="39">
        <f t="shared" si="126"/>
        <v>0</v>
      </c>
      <c r="Y145" s="39">
        <f t="shared" si="126"/>
        <v>0</v>
      </c>
      <c r="Z145" s="39">
        <f t="shared" si="126"/>
        <v>0</v>
      </c>
      <c r="AA145" s="59">
        <f>Z145</f>
        <v>0</v>
      </c>
      <c r="AB145" s="39">
        <f t="shared" si="127"/>
        <v>0</v>
      </c>
      <c r="AC145" s="39">
        <f t="shared" si="127"/>
        <v>0</v>
      </c>
      <c r="AD145" s="39">
        <f t="shared" si="127"/>
        <v>0</v>
      </c>
      <c r="AE145" s="39">
        <f>MAX(X145:Z145)+MAX(AB145:AD145)</f>
        <v>0</v>
      </c>
      <c r="AF145" s="59">
        <f>AD145</f>
        <v>0</v>
      </c>
      <c r="AG145" s="39">
        <f t="shared" si="128"/>
        <v>0</v>
      </c>
      <c r="AH145" s="39">
        <f t="shared" si="128"/>
        <v>0</v>
      </c>
      <c r="AI145" s="39">
        <f t="shared" si="128"/>
        <v>0</v>
      </c>
      <c r="AJ145" s="59">
        <f>AI145</f>
        <v>0</v>
      </c>
      <c r="AK145" s="28">
        <f>IF(OR(Z145&lt;0,AD145&lt;0,AI145&lt;0),"DQ",MAX(X145:Z145)+MAX(AB145:AD145)+MAX(AG145:AI145))</f>
        <v>0</v>
      </c>
      <c r="AL145" s="79"/>
    </row>
    <row r="146" spans="1:38" s="22" customFormat="1" ht="12.75" hidden="1">
      <c r="A146" s="56"/>
      <c r="B146" s="40"/>
      <c r="C146" s="40"/>
      <c r="D146" s="41"/>
      <c r="E146" s="41"/>
      <c r="F146" s="37"/>
      <c r="G146" s="42"/>
      <c r="H146" s="43"/>
      <c r="I146" s="36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33"/>
      <c r="W146" s="61"/>
      <c r="X146" s="39"/>
      <c r="Y146" s="39"/>
      <c r="Z146" s="39"/>
      <c r="AA146" s="59"/>
      <c r="AB146" s="39"/>
      <c r="AC146" s="39"/>
      <c r="AD146" s="39"/>
      <c r="AE146" s="39"/>
      <c r="AF146" s="59"/>
      <c r="AG146" s="39"/>
      <c r="AH146" s="39"/>
      <c r="AI146" s="39"/>
      <c r="AJ146" s="59"/>
      <c r="AK146" s="28"/>
      <c r="AL146" s="79"/>
    </row>
    <row r="147" spans="1:38" s="22" customFormat="1" ht="12.75" hidden="1">
      <c r="A147" s="56"/>
      <c r="B147" s="31" t="s">
        <v>60</v>
      </c>
      <c r="D147" s="57"/>
      <c r="E147" s="23"/>
      <c r="F147" s="30"/>
      <c r="G147" s="34"/>
      <c r="H147" s="43"/>
      <c r="I147" s="36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33">
        <f>IF(OR(L147&lt;0,O147&lt;0,T147&lt;0),"DQ",(MAX(J147:L147)+MAX(M147:O147)+MAX(R147:T147)))</f>
        <v>0</v>
      </c>
      <c r="W147" s="61"/>
      <c r="X147" s="39">
        <f aca="true" t="shared" si="129" ref="X147:Z148">SUM(J147*2.2046)</f>
        <v>0</v>
      </c>
      <c r="Y147" s="39">
        <f t="shared" si="129"/>
        <v>0</v>
      </c>
      <c r="Z147" s="39">
        <f t="shared" si="129"/>
        <v>0</v>
      </c>
      <c r="AA147" s="59">
        <f>Z147</f>
        <v>0</v>
      </c>
      <c r="AB147" s="39">
        <f aca="true" t="shared" si="130" ref="AB147:AD148">SUM(M147*2.2046)</f>
        <v>0</v>
      </c>
      <c r="AC147" s="39">
        <f t="shared" si="130"/>
        <v>0</v>
      </c>
      <c r="AD147" s="39">
        <f t="shared" si="130"/>
        <v>0</v>
      </c>
      <c r="AE147" s="39"/>
      <c r="AF147" s="59">
        <f>AD147</f>
        <v>0</v>
      </c>
      <c r="AG147" s="39">
        <f aca="true" t="shared" si="131" ref="AG147:AI148">SUM(R147*2.2046)</f>
        <v>0</v>
      </c>
      <c r="AH147" s="39">
        <f t="shared" si="131"/>
        <v>0</v>
      </c>
      <c r="AI147" s="39">
        <f t="shared" si="131"/>
        <v>0</v>
      </c>
      <c r="AJ147" s="59">
        <f>AI147</f>
        <v>0</v>
      </c>
      <c r="AK147" s="28">
        <f>IF(OR(Z147&lt;0,AD147&lt;0,AI147&lt;0),"DQ",MAX(X147:Z147)+MAX(AB147:AD147)+MAX(AG147:AI147))</f>
        <v>0</v>
      </c>
      <c r="AL147" s="79"/>
    </row>
    <row r="148" spans="1:38" s="22" customFormat="1" ht="12.75" hidden="1">
      <c r="A148" s="56"/>
      <c r="B148" s="60" t="s">
        <v>82</v>
      </c>
      <c r="C148" s="40"/>
      <c r="D148" s="41"/>
      <c r="E148" s="41"/>
      <c r="F148" s="37"/>
      <c r="G148" s="42"/>
      <c r="H148" s="43">
        <f>500/(-216.0475144+(16.2606339*F148)+(-0.002388645*POWER(F148,2))+(-0.00113732*POWER(F148,3))+(0.00000701863*POWER(F148,4))+(-0.00000001291*POWER(F148,5)))</f>
        <v>-2.314305727555271</v>
      </c>
      <c r="I148" s="36" t="e">
        <f>IF(OR(C148="open men",C148="open women",C148="submaster Men",C148="submaster Women"),1,LOOKUP(G148,TABLES!A:A,TABLES!B:B))</f>
        <v>#N/A</v>
      </c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33">
        <f>IF(OR(L148&lt;0,O148&lt;0,T148&lt;0),"DQ",(MAX(J148:L148)+MAX(M148:O148)+MAX(R148:T148)))</f>
        <v>0</v>
      </c>
      <c r="W148" s="61" t="e">
        <f>V148*H148*I148</f>
        <v>#N/A</v>
      </c>
      <c r="X148" s="39">
        <f t="shared" si="129"/>
        <v>0</v>
      </c>
      <c r="Y148" s="39">
        <f t="shared" si="129"/>
        <v>0</v>
      </c>
      <c r="Z148" s="39">
        <f t="shared" si="129"/>
        <v>0</v>
      </c>
      <c r="AA148" s="59">
        <f>Z148</f>
        <v>0</v>
      </c>
      <c r="AB148" s="39">
        <f t="shared" si="130"/>
        <v>0</v>
      </c>
      <c r="AC148" s="39">
        <f t="shared" si="130"/>
        <v>0</v>
      </c>
      <c r="AD148" s="39">
        <f t="shared" si="130"/>
        <v>0</v>
      </c>
      <c r="AE148" s="39">
        <f>MAX(X148:Z148)+MAX(AB148:AD148)</f>
        <v>0</v>
      </c>
      <c r="AF148" s="59">
        <f>AD148</f>
        <v>0</v>
      </c>
      <c r="AG148" s="39">
        <f t="shared" si="131"/>
        <v>0</v>
      </c>
      <c r="AH148" s="39">
        <f t="shared" si="131"/>
        <v>0</v>
      </c>
      <c r="AI148" s="39">
        <f t="shared" si="131"/>
        <v>0</v>
      </c>
      <c r="AJ148" s="59">
        <f>AI148</f>
        <v>0</v>
      </c>
      <c r="AK148" s="28">
        <f>IF(OR(Z148&lt;0,AD148&lt;0,AI148&lt;0),"DQ",MAX(X148:Z148)+MAX(AB148:AD148)+MAX(AG148:AI148))</f>
        <v>0</v>
      </c>
      <c r="AL148" s="79"/>
    </row>
    <row r="149" spans="1:38" s="34" customFormat="1" ht="12.75">
      <c r="A149" s="56"/>
      <c r="B149" s="31" t="s">
        <v>84</v>
      </c>
      <c r="C149" s="22"/>
      <c r="D149" s="57"/>
      <c r="E149" s="23"/>
      <c r="F149" s="30"/>
      <c r="H149" s="35"/>
      <c r="I149" s="36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64"/>
      <c r="U149" s="58"/>
      <c r="V149" s="33">
        <f aca="true" t="shared" si="132" ref="V149:V156">IF(OR(L149&lt;0,O149&lt;0,T149&lt;0),"DQ",(MAX(J149:L149)+MAX(M149:O149)+MAX(R149:T149)))</f>
        <v>0</v>
      </c>
      <c r="W149" s="61"/>
      <c r="X149" s="39">
        <f aca="true" t="shared" si="133" ref="X149:Z156">SUM(J149*2.2046)</f>
        <v>0</v>
      </c>
      <c r="Y149" s="39">
        <f t="shared" si="133"/>
        <v>0</v>
      </c>
      <c r="Z149" s="39">
        <f t="shared" si="133"/>
        <v>0</v>
      </c>
      <c r="AA149" s="59">
        <f aca="true" t="shared" si="134" ref="AA149:AA156">Z149</f>
        <v>0</v>
      </c>
      <c r="AB149" s="39">
        <f aca="true" t="shared" si="135" ref="AB149:AD156">SUM(M149*2.2046)</f>
        <v>0</v>
      </c>
      <c r="AC149" s="39">
        <f t="shared" si="135"/>
        <v>0</v>
      </c>
      <c r="AD149" s="39">
        <f t="shared" si="135"/>
        <v>0</v>
      </c>
      <c r="AE149" s="39"/>
      <c r="AF149" s="59">
        <f aca="true" t="shared" si="136" ref="AF149:AF156">AD149</f>
        <v>0</v>
      </c>
      <c r="AG149" s="39">
        <f aca="true" t="shared" si="137" ref="AG149:AI156">SUM(R149*2.2046)</f>
        <v>0</v>
      </c>
      <c r="AH149" s="39">
        <f t="shared" si="137"/>
        <v>0</v>
      </c>
      <c r="AI149" s="39">
        <f t="shared" si="137"/>
        <v>0</v>
      </c>
      <c r="AJ149" s="59">
        <f aca="true" t="shared" si="138" ref="AJ149:AJ156">AI149</f>
        <v>0</v>
      </c>
      <c r="AK149" s="28">
        <f aca="true" t="shared" si="139" ref="AK149:AK156">IF(OR(Z149&lt;0,AD149&lt;0,AI149&lt;0),"DQ",MAX(X149:Z149)+MAX(AB149:AD149)+MAX(AG149:AI149))</f>
        <v>0</v>
      </c>
      <c r="AL149" s="80"/>
    </row>
    <row r="150" spans="1:38" s="34" customFormat="1" ht="12.75">
      <c r="A150" s="56">
        <v>1</v>
      </c>
      <c r="B150" s="60" t="s">
        <v>155</v>
      </c>
      <c r="C150" s="40" t="s">
        <v>113</v>
      </c>
      <c r="D150" s="41" t="s">
        <v>114</v>
      </c>
      <c r="E150" s="41">
        <v>140</v>
      </c>
      <c r="F150" s="37">
        <v>134.3</v>
      </c>
      <c r="G150" s="42">
        <v>34</v>
      </c>
      <c r="H150" s="43">
        <f>500/(-216.0475144+(16.2606339*F150)+(-0.002388645*POWER(F150,2))+(-0.00113732*POWER(F150,3))+(0.00000701863*POWER(F150,4))+(-0.00000001291*POWER(F150,5)))</f>
        <v>0.562447403445245</v>
      </c>
      <c r="I150" s="36">
        <f>IF(OR(C150="open men",C150="open women",C150="submaster Men",C150="submaster Women"),1,LOOKUP(G150,TABLES!A:A,TABLES!B:B))</f>
        <v>1</v>
      </c>
      <c r="J150" s="58"/>
      <c r="K150" s="58"/>
      <c r="L150" s="58">
        <v>335</v>
      </c>
      <c r="M150" s="58"/>
      <c r="N150" s="58"/>
      <c r="O150" s="58">
        <v>205</v>
      </c>
      <c r="P150" s="58"/>
      <c r="Q150" s="58"/>
      <c r="R150" s="58"/>
      <c r="S150" s="58"/>
      <c r="T150" s="64">
        <v>265</v>
      </c>
      <c r="U150" s="58"/>
      <c r="V150" s="33">
        <f t="shared" si="132"/>
        <v>805</v>
      </c>
      <c r="W150" s="61">
        <f>V150*H150*I150</f>
        <v>452.7701597734222</v>
      </c>
      <c r="X150" s="39">
        <f t="shared" si="133"/>
        <v>0</v>
      </c>
      <c r="Y150" s="39">
        <f t="shared" si="133"/>
        <v>0</v>
      </c>
      <c r="Z150" s="39">
        <f t="shared" si="133"/>
        <v>738.541</v>
      </c>
      <c r="AA150" s="59">
        <f t="shared" si="134"/>
        <v>738.541</v>
      </c>
      <c r="AB150" s="39">
        <f t="shared" si="135"/>
        <v>0</v>
      </c>
      <c r="AC150" s="39">
        <f t="shared" si="135"/>
        <v>0</v>
      </c>
      <c r="AD150" s="39">
        <f t="shared" si="135"/>
        <v>451.94300000000004</v>
      </c>
      <c r="AE150" s="39">
        <f>MAX(X150:Z150)+MAX(AB150:AD150)</f>
        <v>1190.4840000000002</v>
      </c>
      <c r="AF150" s="59">
        <f t="shared" si="136"/>
        <v>451.94300000000004</v>
      </c>
      <c r="AG150" s="39">
        <f t="shared" si="137"/>
        <v>0</v>
      </c>
      <c r="AH150" s="39">
        <f t="shared" si="137"/>
        <v>0</v>
      </c>
      <c r="AI150" s="39">
        <f t="shared" si="137"/>
        <v>584.219</v>
      </c>
      <c r="AJ150" s="59">
        <f t="shared" si="138"/>
        <v>584.219</v>
      </c>
      <c r="AK150" s="28">
        <f t="shared" si="139"/>
        <v>1774.7030000000002</v>
      </c>
      <c r="AL150" s="80"/>
    </row>
    <row r="151" spans="1:38" s="22" customFormat="1" ht="12.75">
      <c r="A151" s="56"/>
      <c r="B151" s="60"/>
      <c r="C151" s="40"/>
      <c r="D151" s="41"/>
      <c r="E151" s="41"/>
      <c r="F151" s="37"/>
      <c r="G151" s="42"/>
      <c r="H151" s="43"/>
      <c r="I151" s="36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64"/>
      <c r="U151" s="58"/>
      <c r="V151" s="33">
        <f t="shared" si="132"/>
        <v>0</v>
      </c>
      <c r="W151" s="61">
        <f>V151*H151*I151</f>
        <v>0</v>
      </c>
      <c r="X151" s="39">
        <f t="shared" si="133"/>
        <v>0</v>
      </c>
      <c r="Y151" s="39">
        <f t="shared" si="133"/>
        <v>0</v>
      </c>
      <c r="Z151" s="39">
        <f t="shared" si="133"/>
        <v>0</v>
      </c>
      <c r="AA151" s="59">
        <f t="shared" si="134"/>
        <v>0</v>
      </c>
      <c r="AB151" s="39">
        <f t="shared" si="135"/>
        <v>0</v>
      </c>
      <c r="AC151" s="39">
        <f t="shared" si="135"/>
        <v>0</v>
      </c>
      <c r="AD151" s="39">
        <f t="shared" si="135"/>
        <v>0</v>
      </c>
      <c r="AE151" s="39">
        <f>MAX(X151:Z151)+MAX(AB151:AD151)</f>
        <v>0</v>
      </c>
      <c r="AF151" s="59">
        <f t="shared" si="136"/>
        <v>0</v>
      </c>
      <c r="AG151" s="39">
        <f t="shared" si="137"/>
        <v>0</v>
      </c>
      <c r="AH151" s="39">
        <f t="shared" si="137"/>
        <v>0</v>
      </c>
      <c r="AI151" s="39">
        <f t="shared" si="137"/>
        <v>0</v>
      </c>
      <c r="AJ151" s="59">
        <f t="shared" si="138"/>
        <v>0</v>
      </c>
      <c r="AK151" s="28">
        <f t="shared" si="139"/>
        <v>0</v>
      </c>
      <c r="AL151" s="79"/>
    </row>
    <row r="152" spans="1:38" s="22" customFormat="1" ht="12.75">
      <c r="A152" s="56"/>
      <c r="B152" s="31" t="s">
        <v>157</v>
      </c>
      <c r="D152" s="57"/>
      <c r="E152" s="23"/>
      <c r="F152" s="30"/>
      <c r="G152" s="34"/>
      <c r="H152" s="35"/>
      <c r="I152" s="36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64"/>
      <c r="U152" s="58"/>
      <c r="V152" s="33">
        <f>IF(OR(L152&lt;0,O152&lt;0,T152&lt;0),"DQ",(MAX(J152:L152)+MAX(M152:O152)+MAX(R152:T152)))</f>
        <v>0</v>
      </c>
      <c r="W152" s="61"/>
      <c r="X152" s="39">
        <f aca="true" t="shared" si="140" ref="X152:Z153">SUM(J152*2.2046)</f>
        <v>0</v>
      </c>
      <c r="Y152" s="39">
        <f t="shared" si="140"/>
        <v>0</v>
      </c>
      <c r="Z152" s="39">
        <f t="shared" si="140"/>
        <v>0</v>
      </c>
      <c r="AA152" s="59">
        <f>Z152</f>
        <v>0</v>
      </c>
      <c r="AB152" s="39">
        <f aca="true" t="shared" si="141" ref="AB152:AD153">SUM(M152*2.2046)</f>
        <v>0</v>
      </c>
      <c r="AC152" s="39">
        <f t="shared" si="141"/>
        <v>0</v>
      </c>
      <c r="AD152" s="39">
        <f t="shared" si="141"/>
        <v>0</v>
      </c>
      <c r="AE152" s="39"/>
      <c r="AF152" s="59">
        <f>AD152</f>
        <v>0</v>
      </c>
      <c r="AG152" s="39">
        <f aca="true" t="shared" si="142" ref="AG152:AI153">SUM(R152*2.2046)</f>
        <v>0</v>
      </c>
      <c r="AH152" s="39">
        <f t="shared" si="142"/>
        <v>0</v>
      </c>
      <c r="AI152" s="39">
        <f t="shared" si="142"/>
        <v>0</v>
      </c>
      <c r="AJ152" s="59">
        <f>AI152</f>
        <v>0</v>
      </c>
      <c r="AK152" s="28">
        <f>IF(OR(Z152&lt;0,AD152&lt;0,AI152&lt;0),"DQ",MAX(X152:Z152)+MAX(AB152:AD152)+MAX(AG152:AI152))</f>
        <v>0</v>
      </c>
      <c r="AL152" s="79"/>
    </row>
    <row r="153" spans="1:38" s="22" customFormat="1" ht="12.75">
      <c r="A153" s="56">
        <v>1</v>
      </c>
      <c r="B153" s="60" t="s">
        <v>156</v>
      </c>
      <c r="C153" s="40" t="s">
        <v>118</v>
      </c>
      <c r="D153" s="41" t="s">
        <v>114</v>
      </c>
      <c r="E153" s="41">
        <v>140</v>
      </c>
      <c r="F153" s="37">
        <v>137.8</v>
      </c>
      <c r="G153" s="42">
        <v>22</v>
      </c>
      <c r="H153" s="43">
        <f>500/(-216.0475144+(16.2606339*F153)+(-0.002388645*POWER(F153,2))+(-0.00113732*POWER(F153,3))+(0.00000701863*POWER(F153,4))+(-0.00000001291*POWER(F153,5)))</f>
        <v>0.5601526524297255</v>
      </c>
      <c r="I153" s="36">
        <f>IF(OR(C153="open men",C153="open women",C153="submaster Men",C153="submaster Women"),1,LOOKUP(G153,TABLES!A:A,TABLES!B:B))</f>
        <v>1.01</v>
      </c>
      <c r="J153" s="58"/>
      <c r="K153" s="58"/>
      <c r="L153" s="58">
        <v>312.5</v>
      </c>
      <c r="M153" s="58"/>
      <c r="N153" s="58"/>
      <c r="O153" s="58">
        <v>185</v>
      </c>
      <c r="P153" s="58"/>
      <c r="Q153" s="58"/>
      <c r="R153" s="58"/>
      <c r="S153" s="58"/>
      <c r="T153" s="64">
        <v>272.5</v>
      </c>
      <c r="U153" s="58"/>
      <c r="V153" s="33">
        <f>IF(OR(L153&lt;0,O153&lt;0,T153&lt;0),"DQ",(MAX(J153:L153)+MAX(M153:O153)+MAX(R153:T153)))</f>
        <v>770</v>
      </c>
      <c r="W153" s="61">
        <f>V153*H153*I153</f>
        <v>435.6307177945975</v>
      </c>
      <c r="X153" s="39">
        <f t="shared" si="140"/>
        <v>0</v>
      </c>
      <c r="Y153" s="39">
        <f t="shared" si="140"/>
        <v>0</v>
      </c>
      <c r="Z153" s="39">
        <f t="shared" si="140"/>
        <v>688.9375</v>
      </c>
      <c r="AA153" s="59">
        <f>Z153</f>
        <v>688.9375</v>
      </c>
      <c r="AB153" s="39">
        <f t="shared" si="141"/>
        <v>0</v>
      </c>
      <c r="AC153" s="39">
        <f t="shared" si="141"/>
        <v>0</v>
      </c>
      <c r="AD153" s="39">
        <f t="shared" si="141"/>
        <v>407.851</v>
      </c>
      <c r="AE153" s="39">
        <f>MAX(X153:Z153)+MAX(AB153:AD153)</f>
        <v>1096.7885</v>
      </c>
      <c r="AF153" s="59">
        <f>AD153</f>
        <v>407.851</v>
      </c>
      <c r="AG153" s="39">
        <f t="shared" si="142"/>
        <v>0</v>
      </c>
      <c r="AH153" s="39">
        <f t="shared" si="142"/>
        <v>0</v>
      </c>
      <c r="AI153" s="39">
        <f t="shared" si="142"/>
        <v>600.7535</v>
      </c>
      <c r="AJ153" s="59">
        <f>AI153</f>
        <v>600.7535</v>
      </c>
      <c r="AK153" s="28">
        <f>IF(OR(Z153&lt;0,AD153&lt;0,AI153&lt;0),"DQ",MAX(X153:Z153)+MAX(AB153:AD153)+MAX(AG153:AI153))</f>
        <v>1697.5420000000001</v>
      </c>
      <c r="AL153" s="79"/>
    </row>
    <row r="154" spans="1:38" s="22" customFormat="1" ht="16.5" customHeight="1">
      <c r="A154" s="56"/>
      <c r="B154" s="60"/>
      <c r="C154" s="40"/>
      <c r="D154" s="41"/>
      <c r="E154" s="41"/>
      <c r="F154" s="37"/>
      <c r="G154" s="42"/>
      <c r="H154" s="43"/>
      <c r="I154" s="36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64"/>
      <c r="U154" s="58"/>
      <c r="V154" s="33">
        <f t="shared" si="132"/>
        <v>0</v>
      </c>
      <c r="W154" s="61">
        <f>V154*H154*I154</f>
        <v>0</v>
      </c>
      <c r="X154" s="39">
        <f t="shared" si="133"/>
        <v>0</v>
      </c>
      <c r="Y154" s="39">
        <f t="shared" si="133"/>
        <v>0</v>
      </c>
      <c r="Z154" s="39">
        <f t="shared" si="133"/>
        <v>0</v>
      </c>
      <c r="AA154" s="59">
        <f t="shared" si="134"/>
        <v>0</v>
      </c>
      <c r="AB154" s="39">
        <f t="shared" si="135"/>
        <v>0</v>
      </c>
      <c r="AC154" s="39">
        <f t="shared" si="135"/>
        <v>0</v>
      </c>
      <c r="AD154" s="39">
        <f t="shared" si="135"/>
        <v>0</v>
      </c>
      <c r="AE154" s="39">
        <f>MAX(X154:Z154)+MAX(AB154:AD154)</f>
        <v>0</v>
      </c>
      <c r="AF154" s="59">
        <f t="shared" si="136"/>
        <v>0</v>
      </c>
      <c r="AG154" s="39">
        <f t="shared" si="137"/>
        <v>0</v>
      </c>
      <c r="AH154" s="39">
        <f t="shared" si="137"/>
        <v>0</v>
      </c>
      <c r="AI154" s="39">
        <f t="shared" si="137"/>
        <v>0</v>
      </c>
      <c r="AJ154" s="59">
        <f t="shared" si="138"/>
        <v>0</v>
      </c>
      <c r="AK154" s="28">
        <f t="shared" si="139"/>
        <v>0</v>
      </c>
      <c r="AL154" s="79"/>
    </row>
    <row r="155" spans="1:38" s="22" customFormat="1" ht="16.5" customHeight="1">
      <c r="A155" s="56"/>
      <c r="B155" s="31" t="s">
        <v>88</v>
      </c>
      <c r="D155" s="57"/>
      <c r="E155" s="23"/>
      <c r="F155" s="30"/>
      <c r="G155" s="34"/>
      <c r="H155" s="35"/>
      <c r="I155" s="36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64"/>
      <c r="U155" s="58"/>
      <c r="V155" s="33">
        <f t="shared" si="132"/>
        <v>0</v>
      </c>
      <c r="W155" s="61"/>
      <c r="X155" s="39">
        <f t="shared" si="133"/>
        <v>0</v>
      </c>
      <c r="Y155" s="39">
        <f t="shared" si="133"/>
        <v>0</v>
      </c>
      <c r="Z155" s="39">
        <f t="shared" si="133"/>
        <v>0</v>
      </c>
      <c r="AA155" s="59">
        <f t="shared" si="134"/>
        <v>0</v>
      </c>
      <c r="AB155" s="39">
        <f t="shared" si="135"/>
        <v>0</v>
      </c>
      <c r="AC155" s="39">
        <f t="shared" si="135"/>
        <v>0</v>
      </c>
      <c r="AD155" s="39">
        <f t="shared" si="135"/>
        <v>0</v>
      </c>
      <c r="AE155" s="39"/>
      <c r="AF155" s="59">
        <f t="shared" si="136"/>
        <v>0</v>
      </c>
      <c r="AG155" s="39">
        <f t="shared" si="137"/>
        <v>0</v>
      </c>
      <c r="AH155" s="39">
        <f t="shared" si="137"/>
        <v>0</v>
      </c>
      <c r="AI155" s="39">
        <f t="shared" si="137"/>
        <v>0</v>
      </c>
      <c r="AJ155" s="59">
        <f t="shared" si="138"/>
        <v>0</v>
      </c>
      <c r="AK155" s="28">
        <f t="shared" si="139"/>
        <v>0</v>
      </c>
      <c r="AL155" s="79"/>
    </row>
    <row r="156" spans="1:38" s="22" customFormat="1" ht="16.5" customHeight="1">
      <c r="A156" s="56">
        <v>1</v>
      </c>
      <c r="B156" s="60" t="s">
        <v>141</v>
      </c>
      <c r="C156" s="40" t="s">
        <v>142</v>
      </c>
      <c r="D156" s="41" t="s">
        <v>135</v>
      </c>
      <c r="E156" s="41" t="s">
        <v>143</v>
      </c>
      <c r="F156" s="37">
        <v>141.6</v>
      </c>
      <c r="G156" s="42">
        <v>26</v>
      </c>
      <c r="H156" s="43">
        <f>500/(-216.0475144+(16.2606339*F156)+(-0.002388645*POWER(F156,2))+(-0.00113732*POWER(F156,3))+(0.00000701863*POWER(F156,4))+(-0.00000001291*POWER(F156,5)))</f>
        <v>0.5578662306555241</v>
      </c>
      <c r="I156" s="36">
        <f>IF(OR(C156="open men",C156="open women",C156="submaster Men",C156="submaster Women"),1,LOOKUP(G156,TABLES!A:A,TABLES!B:B))</f>
        <v>1</v>
      </c>
      <c r="J156" s="58"/>
      <c r="K156" s="58"/>
      <c r="L156" s="58">
        <v>240</v>
      </c>
      <c r="M156" s="58"/>
      <c r="N156" s="58"/>
      <c r="O156" s="58">
        <v>127.5</v>
      </c>
      <c r="P156" s="58"/>
      <c r="Q156" s="58"/>
      <c r="R156" s="58"/>
      <c r="S156" s="58"/>
      <c r="T156" s="64">
        <v>297.5</v>
      </c>
      <c r="U156" s="58"/>
      <c r="V156" s="33">
        <f t="shared" si="132"/>
        <v>665</v>
      </c>
      <c r="W156" s="61">
        <f>V156*H156*I156</f>
        <v>370.9810433859235</v>
      </c>
      <c r="X156" s="39">
        <f t="shared" si="133"/>
        <v>0</v>
      </c>
      <c r="Y156" s="39">
        <f t="shared" si="133"/>
        <v>0</v>
      </c>
      <c r="Z156" s="39">
        <f t="shared" si="133"/>
        <v>529.104</v>
      </c>
      <c r="AA156" s="59">
        <f t="shared" si="134"/>
        <v>529.104</v>
      </c>
      <c r="AB156" s="39">
        <f t="shared" si="135"/>
        <v>0</v>
      </c>
      <c r="AC156" s="39">
        <f t="shared" si="135"/>
        <v>0</v>
      </c>
      <c r="AD156" s="39">
        <f t="shared" si="135"/>
        <v>281.0865</v>
      </c>
      <c r="AE156" s="39">
        <f>MAX(X156:Z156)+MAX(AB156:AD156)</f>
        <v>810.1905</v>
      </c>
      <c r="AF156" s="59">
        <f t="shared" si="136"/>
        <v>281.0865</v>
      </c>
      <c r="AG156" s="39">
        <f t="shared" si="137"/>
        <v>0</v>
      </c>
      <c r="AH156" s="39">
        <f t="shared" si="137"/>
        <v>0</v>
      </c>
      <c r="AI156" s="39">
        <f t="shared" si="137"/>
        <v>655.8685</v>
      </c>
      <c r="AJ156" s="59">
        <f t="shared" si="138"/>
        <v>655.8685</v>
      </c>
      <c r="AK156" s="28">
        <f t="shared" si="139"/>
        <v>1466.0590000000002</v>
      </c>
      <c r="AL156" s="79"/>
    </row>
    <row r="157" spans="1:38" s="22" customFormat="1" ht="16.5" customHeight="1">
      <c r="A157" s="89"/>
      <c r="B157" s="77"/>
      <c r="C157" s="66"/>
      <c r="D157" s="67"/>
      <c r="E157" s="67"/>
      <c r="F157" s="65"/>
      <c r="G157" s="68"/>
      <c r="H157" s="69"/>
      <c r="I157" s="70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8"/>
      <c r="U157" s="71"/>
      <c r="V157" s="72"/>
      <c r="W157" s="73"/>
      <c r="X157" s="74"/>
      <c r="Y157" s="74"/>
      <c r="Z157" s="74"/>
      <c r="AA157" s="75"/>
      <c r="AB157" s="74"/>
      <c r="AC157" s="74"/>
      <c r="AD157" s="74"/>
      <c r="AE157" s="74"/>
      <c r="AF157" s="75"/>
      <c r="AG157" s="74"/>
      <c r="AH157" s="74"/>
      <c r="AI157" s="74"/>
      <c r="AJ157" s="75"/>
      <c r="AK157" s="76"/>
      <c r="AL157" s="79"/>
    </row>
    <row r="158" spans="1:38" s="22" customFormat="1" ht="15.75">
      <c r="A158" s="56"/>
      <c r="B158" s="101" t="s">
        <v>96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3"/>
      <c r="AL158" s="79"/>
    </row>
    <row r="159" spans="1:38" s="22" customFormat="1" ht="15.75">
      <c r="A159" s="56"/>
      <c r="B159" s="54" t="s">
        <v>48</v>
      </c>
      <c r="C159" s="53"/>
      <c r="D159" s="54"/>
      <c r="E159" s="53"/>
      <c r="F159" s="53"/>
      <c r="G159" s="53"/>
      <c r="H159" s="53"/>
      <c r="I159" s="36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33">
        <f>IF(OR(L159&lt;0,O159&lt;0,T159&lt;0),"DQ",(MAX(J159:L159)+MAX(M159:O159)+MAX(R159:T159)))</f>
        <v>0</v>
      </c>
      <c r="W159" s="55"/>
      <c r="X159" s="53"/>
      <c r="Y159" s="53"/>
      <c r="Z159" s="53"/>
      <c r="AA159" s="59">
        <f>Z159</f>
        <v>0</v>
      </c>
      <c r="AB159" s="39">
        <f>SUM(M159*2.2046)</f>
        <v>0</v>
      </c>
      <c r="AC159" s="39">
        <f>SUM(N159*2.2046)</f>
        <v>0</v>
      </c>
      <c r="AD159" s="39">
        <f>SUM(O159*2.2046)</f>
        <v>0</v>
      </c>
      <c r="AE159" s="39"/>
      <c r="AF159" s="59">
        <f>AD159</f>
        <v>0</v>
      </c>
      <c r="AG159" s="39">
        <f>SUM(R159*2.2046)</f>
        <v>0</v>
      </c>
      <c r="AH159" s="39">
        <f>SUM(S159*2.2046)</f>
        <v>0</v>
      </c>
      <c r="AI159" s="39">
        <f>SUM(T159*2.2046)</f>
        <v>0</v>
      </c>
      <c r="AJ159" s="59">
        <f>AI159</f>
        <v>0</v>
      </c>
      <c r="AK159" s="28">
        <f>IF(OR(Z159&lt;0,AD159&lt;0,AI159&lt;0),"DQ",MAX(X159:Z159)+MAX(AB159:AD159)+MAX(AG159:AI159))</f>
        <v>0</v>
      </c>
      <c r="AL159" s="79"/>
    </row>
    <row r="160" spans="1:38" s="22" customFormat="1" ht="12.75">
      <c r="A160" s="56"/>
      <c r="B160" s="31" t="s">
        <v>138</v>
      </c>
      <c r="D160" s="57"/>
      <c r="E160" s="23"/>
      <c r="F160" s="30"/>
      <c r="G160" s="34"/>
      <c r="H160" s="43"/>
      <c r="I160" s="36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33">
        <f>IF(OR(L160&lt;0,O160&lt;0,T160&lt;0),"DQ",(MAX(J160:L160)+MAX(M160:O160)+MAX(R160:T160)))</f>
        <v>0</v>
      </c>
      <c r="W160" s="61"/>
      <c r="X160" s="39">
        <f aca="true" t="shared" si="143" ref="X160:Z161">SUM(J160*2.2046)</f>
        <v>0</v>
      </c>
      <c r="Y160" s="39">
        <f t="shared" si="143"/>
        <v>0</v>
      </c>
      <c r="Z160" s="39">
        <f t="shared" si="143"/>
        <v>0</v>
      </c>
      <c r="AA160" s="59">
        <f>Z160</f>
        <v>0</v>
      </c>
      <c r="AB160" s="39">
        <f aca="true" t="shared" si="144" ref="AB160:AD161">SUM(M160*2.2046)</f>
        <v>0</v>
      </c>
      <c r="AC160" s="39">
        <f t="shared" si="144"/>
        <v>0</v>
      </c>
      <c r="AD160" s="39">
        <f t="shared" si="144"/>
        <v>0</v>
      </c>
      <c r="AE160" s="39"/>
      <c r="AF160" s="59">
        <f>AD160</f>
        <v>0</v>
      </c>
      <c r="AG160" s="39">
        <f aca="true" t="shared" si="145" ref="AG160:AI161">SUM(R160*2.2046)</f>
        <v>0</v>
      </c>
      <c r="AH160" s="39">
        <f t="shared" si="145"/>
        <v>0</v>
      </c>
      <c r="AI160" s="39">
        <f t="shared" si="145"/>
        <v>0</v>
      </c>
      <c r="AJ160" s="59">
        <f>AI160</f>
        <v>0</v>
      </c>
      <c r="AK160" s="28">
        <f>IF(OR(Z160&lt;0,AD160&lt;0,AI160&lt;0),"DQ",MAX(X160:Z160)+MAX(AB160:AD160)+MAX(AG160:AI160))</f>
        <v>0</v>
      </c>
      <c r="AL160" s="79"/>
    </row>
    <row r="161" spans="1:38" s="22" customFormat="1" ht="12.75">
      <c r="A161" s="56">
        <v>1</v>
      </c>
      <c r="B161" s="60" t="s">
        <v>139</v>
      </c>
      <c r="C161" s="40" t="s">
        <v>118</v>
      </c>
      <c r="D161" s="41" t="s">
        <v>114</v>
      </c>
      <c r="E161" s="41">
        <v>82.5</v>
      </c>
      <c r="F161" s="37">
        <v>79.2</v>
      </c>
      <c r="G161" s="42">
        <v>20</v>
      </c>
      <c r="H161" s="43">
        <f>500/(-216.0475144+(16.2606339*F161)+(-0.002388645*POWER(F161,2))+(-0.00113732*POWER(F161,3))+(0.00000701863*POWER(F161,4))+(-0.00000001291*POWER(F161,5)))</f>
        <v>0.6870738846348289</v>
      </c>
      <c r="I161" s="36">
        <f>IF(OR(C161="open men",C161="open women",C161="submaster Men",C161="submaster Women"),1,LOOKUP(G161,TABLES!A:A,TABLES!B:B))</f>
        <v>1.03</v>
      </c>
      <c r="J161" s="58"/>
      <c r="K161" s="58"/>
      <c r="L161" s="58">
        <v>192.5</v>
      </c>
      <c r="M161" s="58"/>
      <c r="N161" s="58"/>
      <c r="O161" s="58">
        <v>175</v>
      </c>
      <c r="P161" s="58"/>
      <c r="Q161" s="58"/>
      <c r="R161" s="58"/>
      <c r="S161" s="58"/>
      <c r="T161" s="64">
        <v>227.5</v>
      </c>
      <c r="U161" s="58"/>
      <c r="V161" s="33">
        <f>IF(OR(L161&lt;0,O161&lt;0,T161&lt;0),"DQ",(MAX(J161:L161)+MAX(M161:O161)+MAX(R161:T161)))</f>
        <v>595</v>
      </c>
      <c r="W161" s="61">
        <f>V161*H161*I161</f>
        <v>421.0732301984549</v>
      </c>
      <c r="X161" s="39">
        <f t="shared" si="143"/>
        <v>0</v>
      </c>
      <c r="Y161" s="39">
        <f t="shared" si="143"/>
        <v>0</v>
      </c>
      <c r="Z161" s="39">
        <f t="shared" si="143"/>
        <v>424.38550000000004</v>
      </c>
      <c r="AA161" s="59">
        <f>Z161</f>
        <v>424.38550000000004</v>
      </c>
      <c r="AB161" s="39">
        <f t="shared" si="144"/>
        <v>0</v>
      </c>
      <c r="AC161" s="39">
        <f t="shared" si="144"/>
        <v>0</v>
      </c>
      <c r="AD161" s="39">
        <f t="shared" si="144"/>
        <v>385.805</v>
      </c>
      <c r="AE161" s="39">
        <f>MAX(X161:Z161)+MAX(AB161:AD161)</f>
        <v>810.1905</v>
      </c>
      <c r="AF161" s="59">
        <f>AD161</f>
        <v>385.805</v>
      </c>
      <c r="AG161" s="39">
        <f t="shared" si="145"/>
        <v>0</v>
      </c>
      <c r="AH161" s="39">
        <f t="shared" si="145"/>
        <v>0</v>
      </c>
      <c r="AI161" s="39">
        <f t="shared" si="145"/>
        <v>501.54650000000004</v>
      </c>
      <c r="AJ161" s="59">
        <f>AI161</f>
        <v>501.54650000000004</v>
      </c>
      <c r="AK161" s="28">
        <f>IF(OR(Z161&lt;0,AD161&lt;0,AI161&lt;0),"DQ",MAX(X161:Z161)+MAX(AB161:AD161)+MAX(AG161:AI161))</f>
        <v>1311.737</v>
      </c>
      <c r="AL161" s="79"/>
    </row>
    <row r="162" spans="1:38" s="22" customFormat="1" ht="12.75">
      <c r="A162" s="56"/>
      <c r="B162" s="60"/>
      <c r="C162" s="40"/>
      <c r="D162" s="41"/>
      <c r="E162" s="41"/>
      <c r="F162" s="37"/>
      <c r="G162" s="42"/>
      <c r="H162" s="43"/>
      <c r="I162" s="36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33"/>
      <c r="W162" s="61"/>
      <c r="X162" s="39"/>
      <c r="Y162" s="39"/>
      <c r="Z162" s="39"/>
      <c r="AA162" s="59"/>
      <c r="AB162" s="39"/>
      <c r="AC162" s="39"/>
      <c r="AD162" s="39"/>
      <c r="AE162" s="39"/>
      <c r="AF162" s="59"/>
      <c r="AG162" s="39"/>
      <c r="AH162" s="39"/>
      <c r="AI162" s="39"/>
      <c r="AJ162" s="59"/>
      <c r="AK162" s="28"/>
      <c r="AL162" s="79"/>
    </row>
    <row r="163" spans="1:38" s="22" customFormat="1" ht="12.75">
      <c r="A163" s="56"/>
      <c r="B163" s="31" t="s">
        <v>71</v>
      </c>
      <c r="D163" s="57"/>
      <c r="E163" s="23"/>
      <c r="F163" s="30"/>
      <c r="G163" s="34"/>
      <c r="H163" s="43"/>
      <c r="I163" s="36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33">
        <f aca="true" t="shared" si="146" ref="V163:V178">IF(OR(L163&lt;0,O163&lt;0,T163&lt;0),"DQ",(MAX(J163:L163)+MAX(M163:O163)+MAX(R163:T163)))</f>
        <v>0</v>
      </c>
      <c r="W163" s="61"/>
      <c r="X163" s="39">
        <f aca="true" t="shared" si="147" ref="X163:Z167">SUM(J163*2.2046)</f>
        <v>0</v>
      </c>
      <c r="Y163" s="39">
        <f t="shared" si="147"/>
        <v>0</v>
      </c>
      <c r="Z163" s="39">
        <f t="shared" si="147"/>
        <v>0</v>
      </c>
      <c r="AA163" s="59">
        <f aca="true" t="shared" si="148" ref="AA163:AA170">Z163</f>
        <v>0</v>
      </c>
      <c r="AB163" s="39">
        <f aca="true" t="shared" si="149" ref="AB163:AD167">SUM(M163*2.2046)</f>
        <v>0</v>
      </c>
      <c r="AC163" s="39">
        <f t="shared" si="149"/>
        <v>0</v>
      </c>
      <c r="AD163" s="39">
        <f t="shared" si="149"/>
        <v>0</v>
      </c>
      <c r="AE163" s="39"/>
      <c r="AF163" s="59">
        <f aca="true" t="shared" si="150" ref="AF163:AF176">AD163</f>
        <v>0</v>
      </c>
      <c r="AG163" s="39">
        <f aca="true" t="shared" si="151" ref="AG163:AI167">SUM(R163*2.2046)</f>
        <v>0</v>
      </c>
      <c r="AH163" s="39">
        <f t="shared" si="151"/>
        <v>0</v>
      </c>
      <c r="AI163" s="39">
        <f t="shared" si="151"/>
        <v>0</v>
      </c>
      <c r="AJ163" s="59">
        <f aca="true" t="shared" si="152" ref="AJ163:AJ176">AI163</f>
        <v>0</v>
      </c>
      <c r="AK163" s="28">
        <f aca="true" t="shared" si="153" ref="AK163:AK176">IF(OR(Z163&lt;0,AD163&lt;0,AI163&lt;0),"DQ",MAX(X163:Z163)+MAX(AB163:AD163)+MAX(AG163:AI163))</f>
        <v>0</v>
      </c>
      <c r="AL163" s="79"/>
    </row>
    <row r="164" spans="1:38" s="22" customFormat="1" ht="12.75">
      <c r="A164" s="56" t="s">
        <v>89</v>
      </c>
      <c r="B164" s="60" t="s">
        <v>187</v>
      </c>
      <c r="C164" s="40" t="s">
        <v>113</v>
      </c>
      <c r="D164" s="41" t="s">
        <v>114</v>
      </c>
      <c r="E164" s="41">
        <v>110</v>
      </c>
      <c r="F164" s="37">
        <v>106.4</v>
      </c>
      <c r="G164" s="42">
        <v>25</v>
      </c>
      <c r="H164" s="43">
        <f>500/(-216.0475144+(16.2606339*F164)+(-0.002388645*POWER(F164,2))+(-0.00113732*POWER(F164,3))+(0.00000701863*POWER(F164,4))+(-0.00000001291*POWER(F164,5)))</f>
        <v>0.5948340887672627</v>
      </c>
      <c r="I164" s="36">
        <f>IF(OR(C164="open men",C164="open women",C164="submaster Men",C164="submaster Women"),1,LOOKUP(G164,TABLES!A:A,TABLES!B:B))</f>
        <v>1</v>
      </c>
      <c r="J164" s="58"/>
      <c r="K164" s="58"/>
      <c r="L164" s="58">
        <v>305</v>
      </c>
      <c r="M164" s="58"/>
      <c r="N164" s="58"/>
      <c r="O164" s="58">
        <v>-185</v>
      </c>
      <c r="P164" s="58"/>
      <c r="Q164" s="58"/>
      <c r="R164" s="58"/>
      <c r="S164" s="58"/>
      <c r="T164" s="58"/>
      <c r="U164" s="58"/>
      <c r="V164" s="33" t="str">
        <f t="shared" si="146"/>
        <v>DQ</v>
      </c>
      <c r="W164" s="61" t="e">
        <f>V164*H164*I164</f>
        <v>#VALUE!</v>
      </c>
      <c r="X164" s="39">
        <f t="shared" si="147"/>
        <v>0</v>
      </c>
      <c r="Y164" s="39">
        <f t="shared" si="147"/>
        <v>0</v>
      </c>
      <c r="Z164" s="39">
        <f t="shared" si="147"/>
        <v>672.403</v>
      </c>
      <c r="AA164" s="59">
        <f t="shared" si="148"/>
        <v>672.403</v>
      </c>
      <c r="AB164" s="39">
        <f t="shared" si="149"/>
        <v>0</v>
      </c>
      <c r="AC164" s="39">
        <f t="shared" si="149"/>
        <v>0</v>
      </c>
      <c r="AD164" s="39">
        <f t="shared" si="149"/>
        <v>-407.851</v>
      </c>
      <c r="AE164" s="39">
        <f>MAX(X164:Z164)+MAX(AB164:AD164)</f>
        <v>672.403</v>
      </c>
      <c r="AF164" s="59">
        <f t="shared" si="150"/>
        <v>-407.851</v>
      </c>
      <c r="AG164" s="39">
        <f t="shared" si="151"/>
        <v>0</v>
      </c>
      <c r="AH164" s="39">
        <f t="shared" si="151"/>
        <v>0</v>
      </c>
      <c r="AI164" s="39">
        <f t="shared" si="151"/>
        <v>0</v>
      </c>
      <c r="AJ164" s="59">
        <f t="shared" si="152"/>
        <v>0</v>
      </c>
      <c r="AK164" s="28" t="str">
        <f t="shared" si="153"/>
        <v>DQ</v>
      </c>
      <c r="AL164" s="79"/>
    </row>
    <row r="165" spans="1:38" s="40" customFormat="1" ht="12.75">
      <c r="A165" s="56"/>
      <c r="B165" s="60"/>
      <c r="D165" s="41"/>
      <c r="E165" s="41"/>
      <c r="F165" s="37"/>
      <c r="G165" s="42"/>
      <c r="H165" s="43">
        <f>500/(-216.0475144+(16.2606339*F165)+(-0.002388645*POWER(F165,2))+(-0.00113732*POWER(F165,3))+(0.00000701863*POWER(F165,4))+(-0.00000001291*POWER(F165,5)))</f>
        <v>-2.314305727555271</v>
      </c>
      <c r="I165" s="36" t="e">
        <f>IF(OR(C165="open men",C165="open women",C165="submaster Men",C165="submaster Women"),1,LOOKUP(G165,TABLES!A:A,TABLES!B:B))</f>
        <v>#N/A</v>
      </c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33" t="s">
        <v>89</v>
      </c>
      <c r="W165" s="61"/>
      <c r="X165" s="39">
        <f t="shared" si="147"/>
        <v>0</v>
      </c>
      <c r="Y165" s="39">
        <f t="shared" si="147"/>
        <v>0</v>
      </c>
      <c r="Z165" s="39">
        <f t="shared" si="147"/>
        <v>0</v>
      </c>
      <c r="AA165" s="59">
        <f>Z165</f>
        <v>0</v>
      </c>
      <c r="AB165" s="39">
        <f t="shared" si="149"/>
        <v>0</v>
      </c>
      <c r="AC165" s="39">
        <f t="shared" si="149"/>
        <v>0</v>
      </c>
      <c r="AD165" s="39">
        <f t="shared" si="149"/>
        <v>0</v>
      </c>
      <c r="AE165" s="39">
        <f>MAX(X165:Z165)+MAX(AB165:AD165)</f>
        <v>0</v>
      </c>
      <c r="AF165" s="59">
        <f>AD165</f>
        <v>0</v>
      </c>
      <c r="AG165" s="39">
        <f t="shared" si="151"/>
        <v>0</v>
      </c>
      <c r="AH165" s="39">
        <f t="shared" si="151"/>
        <v>0</v>
      </c>
      <c r="AI165" s="39">
        <f t="shared" si="151"/>
        <v>0</v>
      </c>
      <c r="AJ165" s="59">
        <f>AI165</f>
        <v>0</v>
      </c>
      <c r="AK165" s="28">
        <f>IF(OR(Z165&lt;0,AD165&lt;0,AI165&lt;0),"DQ",MAX(X165:Z165)+MAX(AB165:AD165)+MAX(AG165:AI165))</f>
        <v>0</v>
      </c>
      <c r="AL165" s="81"/>
    </row>
    <row r="166" spans="1:37" ht="12.75" hidden="1">
      <c r="A166" s="56"/>
      <c r="B166" s="31" t="s">
        <v>62</v>
      </c>
      <c r="C166" s="22"/>
      <c r="D166" s="57"/>
      <c r="E166" s="23"/>
      <c r="F166" s="30"/>
      <c r="G166" s="34"/>
      <c r="H166" s="43"/>
      <c r="I166" s="36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33">
        <f t="shared" si="146"/>
        <v>0</v>
      </c>
      <c r="W166" s="61"/>
      <c r="X166" s="39">
        <f t="shared" si="147"/>
        <v>0</v>
      </c>
      <c r="Y166" s="39">
        <f t="shared" si="147"/>
        <v>0</v>
      </c>
      <c r="Z166" s="39">
        <f t="shared" si="147"/>
        <v>0</v>
      </c>
      <c r="AA166" s="59">
        <f t="shared" si="148"/>
        <v>0</v>
      </c>
      <c r="AB166" s="39">
        <f t="shared" si="149"/>
        <v>0</v>
      </c>
      <c r="AC166" s="39">
        <f t="shared" si="149"/>
        <v>0</v>
      </c>
      <c r="AD166" s="39">
        <f t="shared" si="149"/>
        <v>0</v>
      </c>
      <c r="AE166" s="39"/>
      <c r="AF166" s="59">
        <f t="shared" si="150"/>
        <v>0</v>
      </c>
      <c r="AG166" s="39">
        <f t="shared" si="151"/>
        <v>0</v>
      </c>
      <c r="AH166" s="39">
        <f t="shared" si="151"/>
        <v>0</v>
      </c>
      <c r="AI166" s="39">
        <f t="shared" si="151"/>
        <v>0</v>
      </c>
      <c r="AJ166" s="59">
        <f t="shared" si="152"/>
        <v>0</v>
      </c>
      <c r="AK166" s="28">
        <f t="shared" si="153"/>
        <v>0</v>
      </c>
    </row>
    <row r="167" spans="1:37" ht="12.75" hidden="1">
      <c r="A167" s="56"/>
      <c r="B167" s="60"/>
      <c r="C167" s="40"/>
      <c r="D167" s="41"/>
      <c r="E167" s="41"/>
      <c r="F167" s="37"/>
      <c r="G167" s="42"/>
      <c r="H167" s="43">
        <f>500/(-216.0475144+(16.2606339*F167)+(-0.002388645*POWER(F167,2))+(-0.00113732*POWER(F167,3))+(0.00000701863*POWER(F167,4))+(-0.00000001291*POWER(F167,5)))</f>
        <v>-2.314305727555271</v>
      </c>
      <c r="I167" s="36" t="e">
        <f>IF(OR(C167="open men",C167="open women",C167="submaster Men",C167="submaster Women"),1,LOOKUP(G167,TABLES!A:A,TABLES!B:B))</f>
        <v>#N/A</v>
      </c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33">
        <f t="shared" si="146"/>
        <v>0</v>
      </c>
      <c r="W167" s="61" t="e">
        <f>V167*H167*I167</f>
        <v>#N/A</v>
      </c>
      <c r="X167" s="39">
        <f t="shared" si="147"/>
        <v>0</v>
      </c>
      <c r="Y167" s="39">
        <f t="shared" si="147"/>
        <v>0</v>
      </c>
      <c r="Z167" s="39">
        <f t="shared" si="147"/>
        <v>0</v>
      </c>
      <c r="AA167" s="59">
        <f t="shared" si="148"/>
        <v>0</v>
      </c>
      <c r="AB167" s="39">
        <f t="shared" si="149"/>
        <v>0</v>
      </c>
      <c r="AC167" s="39">
        <f t="shared" si="149"/>
        <v>0</v>
      </c>
      <c r="AD167" s="39">
        <f t="shared" si="149"/>
        <v>0</v>
      </c>
      <c r="AE167" s="39">
        <f>MAX(X167:Z167)+MAX(AB167:AD167)</f>
        <v>0</v>
      </c>
      <c r="AF167" s="59">
        <f t="shared" si="150"/>
        <v>0</v>
      </c>
      <c r="AG167" s="39">
        <f t="shared" si="151"/>
        <v>0</v>
      </c>
      <c r="AH167" s="39">
        <f t="shared" si="151"/>
        <v>0</v>
      </c>
      <c r="AI167" s="39">
        <f t="shared" si="151"/>
        <v>0</v>
      </c>
      <c r="AJ167" s="59">
        <f t="shared" si="152"/>
        <v>0</v>
      </c>
      <c r="AK167" s="28">
        <f t="shared" si="153"/>
        <v>0</v>
      </c>
    </row>
    <row r="168" spans="1:37" ht="12.75" hidden="1">
      <c r="A168" s="56"/>
      <c r="B168" s="22"/>
      <c r="C168" s="22"/>
      <c r="D168" s="41"/>
      <c r="E168" s="23"/>
      <c r="F168" s="30"/>
      <c r="G168" s="34"/>
      <c r="H168" s="43"/>
      <c r="I168" s="36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33">
        <f t="shared" si="146"/>
        <v>0</v>
      </c>
      <c r="W168" s="61"/>
      <c r="X168" s="39"/>
      <c r="Y168" s="39"/>
      <c r="Z168" s="39"/>
      <c r="AA168" s="59">
        <f t="shared" si="148"/>
        <v>0</v>
      </c>
      <c r="AB168" s="39"/>
      <c r="AC168" s="39"/>
      <c r="AD168" s="39"/>
      <c r="AE168" s="39"/>
      <c r="AF168" s="59">
        <f t="shared" si="150"/>
        <v>0</v>
      </c>
      <c r="AG168" s="39"/>
      <c r="AH168" s="39"/>
      <c r="AI168" s="39"/>
      <c r="AJ168" s="59">
        <f t="shared" si="152"/>
        <v>0</v>
      </c>
      <c r="AK168" s="28">
        <f t="shared" si="153"/>
        <v>0</v>
      </c>
    </row>
    <row r="169" spans="1:37" ht="12.75" hidden="1">
      <c r="A169" s="56"/>
      <c r="B169" s="31" t="s">
        <v>55</v>
      </c>
      <c r="C169" s="22"/>
      <c r="D169" s="57"/>
      <c r="E169" s="23"/>
      <c r="F169" s="30"/>
      <c r="G169" s="34"/>
      <c r="H169" s="43"/>
      <c r="I169" s="36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33">
        <f t="shared" si="146"/>
        <v>0</v>
      </c>
      <c r="W169" s="61"/>
      <c r="X169" s="39">
        <f aca="true" t="shared" si="154" ref="X169:Z170">SUM(J169*2.2046)</f>
        <v>0</v>
      </c>
      <c r="Y169" s="39">
        <f t="shared" si="154"/>
        <v>0</v>
      </c>
      <c r="Z169" s="39">
        <f t="shared" si="154"/>
        <v>0</v>
      </c>
      <c r="AA169" s="59">
        <f t="shared" si="148"/>
        <v>0</v>
      </c>
      <c r="AB169" s="39">
        <f aca="true" t="shared" si="155" ref="AB169:AD170">SUM(M169*2.2046)</f>
        <v>0</v>
      </c>
      <c r="AC169" s="39">
        <f t="shared" si="155"/>
        <v>0</v>
      </c>
      <c r="AD169" s="39">
        <f t="shared" si="155"/>
        <v>0</v>
      </c>
      <c r="AE169" s="39"/>
      <c r="AF169" s="59">
        <f t="shared" si="150"/>
        <v>0</v>
      </c>
      <c r="AG169" s="39">
        <f aca="true" t="shared" si="156" ref="AG169:AI170">SUM(R169*2.2046)</f>
        <v>0</v>
      </c>
      <c r="AH169" s="39">
        <f t="shared" si="156"/>
        <v>0</v>
      </c>
      <c r="AI169" s="39">
        <f t="shared" si="156"/>
        <v>0</v>
      </c>
      <c r="AJ169" s="59">
        <f t="shared" si="152"/>
        <v>0</v>
      </c>
      <c r="AK169" s="28">
        <f t="shared" si="153"/>
        <v>0</v>
      </c>
    </row>
    <row r="170" spans="1:37" ht="12.75" hidden="1">
      <c r="A170" s="56"/>
      <c r="B170" s="60"/>
      <c r="C170" s="40"/>
      <c r="D170" s="41"/>
      <c r="E170" s="41"/>
      <c r="F170" s="37"/>
      <c r="G170" s="42"/>
      <c r="H170" s="43">
        <f>500/(-216.0475144+(16.2606339*F170)+(-0.002388645*POWER(F170,2))+(-0.00113732*POWER(F170,3))+(0.00000701863*POWER(F170,4))+(-0.00000001291*POWER(F170,5)))</f>
        <v>-2.314305727555271</v>
      </c>
      <c r="I170" s="36" t="e">
        <f>IF(OR(C170="open men",C170="open women",C170="submaster Men",C170="submaster Women"),1,LOOKUP(G170,TABLES!A:A,TABLES!B:B))</f>
        <v>#N/A</v>
      </c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33">
        <f t="shared" si="146"/>
        <v>0</v>
      </c>
      <c r="W170" s="61" t="e">
        <f>V170*H170*I170</f>
        <v>#N/A</v>
      </c>
      <c r="X170" s="39">
        <f t="shared" si="154"/>
        <v>0</v>
      </c>
      <c r="Y170" s="39">
        <f t="shared" si="154"/>
        <v>0</v>
      </c>
      <c r="Z170" s="39">
        <f t="shared" si="154"/>
        <v>0</v>
      </c>
      <c r="AA170" s="59">
        <f t="shared" si="148"/>
        <v>0</v>
      </c>
      <c r="AB170" s="39">
        <f t="shared" si="155"/>
        <v>0</v>
      </c>
      <c r="AC170" s="39">
        <f t="shared" si="155"/>
        <v>0</v>
      </c>
      <c r="AD170" s="39">
        <f t="shared" si="155"/>
        <v>0</v>
      </c>
      <c r="AE170" s="39">
        <f>MAX(X170:Z170)+MAX(AB170:AD170)</f>
        <v>0</v>
      </c>
      <c r="AF170" s="59">
        <f t="shared" si="150"/>
        <v>0</v>
      </c>
      <c r="AG170" s="39">
        <f t="shared" si="156"/>
        <v>0</v>
      </c>
      <c r="AH170" s="39">
        <f t="shared" si="156"/>
        <v>0</v>
      </c>
      <c r="AI170" s="39">
        <f t="shared" si="156"/>
        <v>0</v>
      </c>
      <c r="AJ170" s="59">
        <f t="shared" si="152"/>
        <v>0</v>
      </c>
      <c r="AK170" s="28">
        <f t="shared" si="153"/>
        <v>0</v>
      </c>
    </row>
    <row r="171" spans="1:37" ht="12.75" hidden="1">
      <c r="A171" s="56"/>
      <c r="B171" s="22"/>
      <c r="C171" s="22"/>
      <c r="D171" s="23"/>
      <c r="E171" s="23"/>
      <c r="F171" s="30"/>
      <c r="G171" s="34"/>
      <c r="H171" s="43"/>
      <c r="I171" s="36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33">
        <f t="shared" si="146"/>
        <v>0</v>
      </c>
      <c r="W171" s="61"/>
      <c r="X171" s="39"/>
      <c r="Y171" s="39"/>
      <c r="Z171" s="39"/>
      <c r="AA171" s="59"/>
      <c r="AB171" s="39"/>
      <c r="AC171" s="39"/>
      <c r="AD171" s="39"/>
      <c r="AE171" s="39"/>
      <c r="AF171" s="59">
        <f t="shared" si="150"/>
        <v>0</v>
      </c>
      <c r="AG171" s="39"/>
      <c r="AH171" s="39"/>
      <c r="AI171" s="39"/>
      <c r="AJ171" s="59">
        <f t="shared" si="152"/>
        <v>0</v>
      </c>
      <c r="AK171" s="28">
        <f t="shared" si="153"/>
        <v>0</v>
      </c>
    </row>
    <row r="172" spans="1:37" ht="12.75" hidden="1">
      <c r="A172" s="56"/>
      <c r="B172" s="31" t="s">
        <v>75</v>
      </c>
      <c r="C172" s="22"/>
      <c r="D172" s="57"/>
      <c r="E172" s="23"/>
      <c r="F172" s="30"/>
      <c r="G172" s="34"/>
      <c r="H172" s="43"/>
      <c r="I172" s="36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33">
        <f t="shared" si="146"/>
        <v>0</v>
      </c>
      <c r="W172" s="61"/>
      <c r="X172" s="39">
        <f>SUM(J172*2.2046)</f>
        <v>0</v>
      </c>
      <c r="Y172" s="39">
        <f>SUM(K172*2.2046)</f>
        <v>0</v>
      </c>
      <c r="Z172" s="39">
        <f>SUM(L172*2.2046)</f>
        <v>0</v>
      </c>
      <c r="AA172" s="59">
        <f>Z172</f>
        <v>0</v>
      </c>
      <c r="AB172" s="39">
        <f>SUM(M172*2.2046)</f>
        <v>0</v>
      </c>
      <c r="AC172" s="39">
        <f>SUM(N172*2.2046)</f>
        <v>0</v>
      </c>
      <c r="AD172" s="39">
        <f>SUM(O172*2.2046)</f>
        <v>0</v>
      </c>
      <c r="AE172" s="39"/>
      <c r="AF172" s="59">
        <f t="shared" si="150"/>
        <v>0</v>
      </c>
      <c r="AG172" s="39">
        <f>SUM(R172*2.2046)</f>
        <v>0</v>
      </c>
      <c r="AH172" s="39">
        <f>SUM(S172*2.2046)</f>
        <v>0</v>
      </c>
      <c r="AI172" s="39">
        <f>SUM(T172*2.2046)</f>
        <v>0</v>
      </c>
      <c r="AJ172" s="59">
        <f t="shared" si="152"/>
        <v>0</v>
      </c>
      <c r="AK172" s="28">
        <f t="shared" si="153"/>
        <v>0</v>
      </c>
    </row>
    <row r="173" spans="1:37" ht="12.75" hidden="1">
      <c r="A173" s="56"/>
      <c r="B173" s="22"/>
      <c r="C173" s="22"/>
      <c r="D173" s="41"/>
      <c r="E173" s="23"/>
      <c r="F173" s="30"/>
      <c r="G173" s="34"/>
      <c r="H173" s="43"/>
      <c r="I173" s="36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33">
        <f t="shared" si="146"/>
        <v>0</v>
      </c>
      <c r="W173" s="61"/>
      <c r="X173" s="39"/>
      <c r="Y173" s="39"/>
      <c r="Z173" s="39"/>
      <c r="AA173" s="59">
        <f>Z173</f>
        <v>0</v>
      </c>
      <c r="AB173" s="39"/>
      <c r="AC173" s="39"/>
      <c r="AD173" s="39"/>
      <c r="AE173" s="39"/>
      <c r="AF173" s="59">
        <f t="shared" si="150"/>
        <v>0</v>
      </c>
      <c r="AG173" s="39"/>
      <c r="AH173" s="39"/>
      <c r="AI173" s="39"/>
      <c r="AJ173" s="59">
        <f t="shared" si="152"/>
        <v>0</v>
      </c>
      <c r="AK173" s="28">
        <f t="shared" si="153"/>
        <v>0</v>
      </c>
    </row>
    <row r="174" spans="1:38" s="22" customFormat="1" ht="12.75" hidden="1">
      <c r="A174" s="88"/>
      <c r="B174" s="31" t="s">
        <v>73</v>
      </c>
      <c r="D174" s="57"/>
      <c r="E174" s="23"/>
      <c r="F174" s="30"/>
      <c r="G174" s="34"/>
      <c r="H174" s="43"/>
      <c r="I174" s="36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33">
        <f t="shared" si="146"/>
        <v>0</v>
      </c>
      <c r="W174" s="61"/>
      <c r="X174" s="39">
        <f aca="true" t="shared" si="157" ref="X174:Z175">SUM(J174*2.2046)</f>
        <v>0</v>
      </c>
      <c r="Y174" s="39">
        <f t="shared" si="157"/>
        <v>0</v>
      </c>
      <c r="Z174" s="39">
        <f t="shared" si="157"/>
        <v>0</v>
      </c>
      <c r="AA174" s="59">
        <f>Z174</f>
        <v>0</v>
      </c>
      <c r="AB174" s="39">
        <f aca="true" t="shared" si="158" ref="AB174:AD175">SUM(M174*2.2046)</f>
        <v>0</v>
      </c>
      <c r="AC174" s="39">
        <f t="shared" si="158"/>
        <v>0</v>
      </c>
      <c r="AD174" s="39">
        <f t="shared" si="158"/>
        <v>0</v>
      </c>
      <c r="AE174" s="39"/>
      <c r="AF174" s="59">
        <f t="shared" si="150"/>
        <v>0</v>
      </c>
      <c r="AG174" s="39">
        <f aca="true" t="shared" si="159" ref="AG174:AI175">SUM(R174*2.2046)</f>
        <v>0</v>
      </c>
      <c r="AH174" s="39">
        <f t="shared" si="159"/>
        <v>0</v>
      </c>
      <c r="AI174" s="39">
        <f t="shared" si="159"/>
        <v>0</v>
      </c>
      <c r="AJ174" s="59">
        <f t="shared" si="152"/>
        <v>0</v>
      </c>
      <c r="AK174" s="28">
        <f t="shared" si="153"/>
        <v>0</v>
      </c>
      <c r="AL174" s="79"/>
    </row>
    <row r="175" spans="1:38" s="22" customFormat="1" ht="12.75" hidden="1">
      <c r="A175" s="88"/>
      <c r="B175" s="60"/>
      <c r="C175" s="40"/>
      <c r="D175" s="41"/>
      <c r="E175" s="41"/>
      <c r="F175" s="37"/>
      <c r="G175" s="42"/>
      <c r="H175" s="43">
        <f>500/(-216.0475144+(16.2606339*F175)+(-0.002388645*POWER(F175,2))+(-0.00113732*POWER(F175,3))+(0.00000701863*POWER(F175,4))+(-0.00000001291*POWER(F175,5)))</f>
        <v>-2.314305727555271</v>
      </c>
      <c r="I175" s="36" t="e">
        <f>IF(OR(C175="open men",C175="open women",C175="submaster Men",C175="submaster Women"),1,LOOKUP(G175,TABLES!A:A,TABLES!B:B))</f>
        <v>#N/A</v>
      </c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33">
        <f t="shared" si="146"/>
        <v>0</v>
      </c>
      <c r="W175" s="61" t="e">
        <f>V175*H175*I175</f>
        <v>#N/A</v>
      </c>
      <c r="X175" s="39">
        <f t="shared" si="157"/>
        <v>0</v>
      </c>
      <c r="Y175" s="39">
        <f t="shared" si="157"/>
        <v>0</v>
      </c>
      <c r="Z175" s="39">
        <f t="shared" si="157"/>
        <v>0</v>
      </c>
      <c r="AA175" s="59">
        <f>Z175</f>
        <v>0</v>
      </c>
      <c r="AB175" s="39">
        <f t="shared" si="158"/>
        <v>0</v>
      </c>
      <c r="AC175" s="39">
        <f t="shared" si="158"/>
        <v>0</v>
      </c>
      <c r="AD175" s="39">
        <f t="shared" si="158"/>
        <v>0</v>
      </c>
      <c r="AE175" s="39">
        <f>MAX(X175:Z175)+MAX(AB175:AD175)</f>
        <v>0</v>
      </c>
      <c r="AF175" s="59">
        <f t="shared" si="150"/>
        <v>0</v>
      </c>
      <c r="AG175" s="39">
        <f t="shared" si="159"/>
        <v>0</v>
      </c>
      <c r="AH175" s="39">
        <f t="shared" si="159"/>
        <v>0</v>
      </c>
      <c r="AI175" s="39">
        <f t="shared" si="159"/>
        <v>0</v>
      </c>
      <c r="AJ175" s="59">
        <f t="shared" si="152"/>
        <v>0</v>
      </c>
      <c r="AK175" s="28">
        <f t="shared" si="153"/>
        <v>0</v>
      </c>
      <c r="AL175" s="79"/>
    </row>
    <row r="176" spans="1:38" s="22" customFormat="1" ht="12.75" hidden="1">
      <c r="A176" s="88"/>
      <c r="D176" s="23"/>
      <c r="E176" s="23"/>
      <c r="F176" s="30"/>
      <c r="G176" s="34"/>
      <c r="H176" s="43"/>
      <c r="I176" s="36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33">
        <f t="shared" si="146"/>
        <v>0</v>
      </c>
      <c r="W176" s="61"/>
      <c r="X176" s="39"/>
      <c r="Y176" s="39"/>
      <c r="Z176" s="39"/>
      <c r="AA176" s="59"/>
      <c r="AB176" s="39"/>
      <c r="AC176" s="39"/>
      <c r="AD176" s="39"/>
      <c r="AE176" s="39"/>
      <c r="AF176" s="59">
        <f t="shared" si="150"/>
        <v>0</v>
      </c>
      <c r="AG176" s="39"/>
      <c r="AH176" s="39"/>
      <c r="AI176" s="39"/>
      <c r="AJ176" s="59">
        <f t="shared" si="152"/>
        <v>0</v>
      </c>
      <c r="AK176" s="28">
        <f t="shared" si="153"/>
        <v>0</v>
      </c>
      <c r="AL176" s="79"/>
    </row>
    <row r="177" spans="1:38" s="22" customFormat="1" ht="12.75" hidden="1">
      <c r="A177" s="88"/>
      <c r="B177" s="31" t="s">
        <v>72</v>
      </c>
      <c r="D177" s="57"/>
      <c r="E177" s="23"/>
      <c r="F177" s="30"/>
      <c r="G177" s="34"/>
      <c r="H177" s="43"/>
      <c r="I177" s="36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33">
        <f t="shared" si="146"/>
        <v>0</v>
      </c>
      <c r="W177" s="61"/>
      <c r="X177" s="39">
        <f aca="true" t="shared" si="160" ref="X177:Z178">SUM(J177*2.2046)</f>
        <v>0</v>
      </c>
      <c r="Y177" s="39">
        <f t="shared" si="160"/>
        <v>0</v>
      </c>
      <c r="Z177" s="39">
        <f t="shared" si="160"/>
        <v>0</v>
      </c>
      <c r="AA177" s="59">
        <f>Z177</f>
        <v>0</v>
      </c>
      <c r="AB177" s="39">
        <f aca="true" t="shared" si="161" ref="AB177:AD178">SUM(M177*2.2046)</f>
        <v>0</v>
      </c>
      <c r="AC177" s="39">
        <f t="shared" si="161"/>
        <v>0</v>
      </c>
      <c r="AD177" s="39">
        <f t="shared" si="161"/>
        <v>0</v>
      </c>
      <c r="AE177" s="39"/>
      <c r="AF177" s="59">
        <f>AD177</f>
        <v>0</v>
      </c>
      <c r="AG177" s="39">
        <f aca="true" t="shared" si="162" ref="AG177:AI178">SUM(R177*2.2046)</f>
        <v>0</v>
      </c>
      <c r="AH177" s="39">
        <f t="shared" si="162"/>
        <v>0</v>
      </c>
      <c r="AI177" s="39">
        <f t="shared" si="162"/>
        <v>0</v>
      </c>
      <c r="AJ177" s="59">
        <f>AI177</f>
        <v>0</v>
      </c>
      <c r="AK177" s="28">
        <f>IF(OR(Z177&lt;0,AD177&lt;0,AI177&lt;0),"DQ",MAX(X177:Z177)+MAX(AB177:AD177)+MAX(AG177:AI177))</f>
        <v>0</v>
      </c>
      <c r="AL177" s="79"/>
    </row>
    <row r="178" spans="1:38" s="22" customFormat="1" ht="12.75" hidden="1">
      <c r="A178" s="56"/>
      <c r="B178" s="60"/>
      <c r="C178" s="40"/>
      <c r="D178" s="41"/>
      <c r="E178" s="41"/>
      <c r="F178" s="37"/>
      <c r="G178" s="42"/>
      <c r="H178" s="43">
        <f>500/(-216.0475144+(16.2606339*F178)+(-0.002388645*POWER(F178,2))+(-0.00113732*POWER(F178,3))+(0.00000701863*POWER(F178,4))+(-0.00000001291*POWER(F178,5)))</f>
        <v>-2.314305727555271</v>
      </c>
      <c r="I178" s="36" t="e">
        <f>IF(OR(C178="open men",C178="open women",C178="submaster Men",C178="submaster Women"),1,LOOKUP(G178,TABLES!A:A,TABLES!B:B))</f>
        <v>#N/A</v>
      </c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33">
        <f t="shared" si="146"/>
        <v>0</v>
      </c>
      <c r="W178" s="61" t="e">
        <f>V178*H178*I178</f>
        <v>#N/A</v>
      </c>
      <c r="X178" s="39">
        <f t="shared" si="160"/>
        <v>0</v>
      </c>
      <c r="Y178" s="39">
        <f t="shared" si="160"/>
        <v>0</v>
      </c>
      <c r="Z178" s="39">
        <f t="shared" si="160"/>
        <v>0</v>
      </c>
      <c r="AA178" s="59">
        <f>Z178</f>
        <v>0</v>
      </c>
      <c r="AB178" s="39">
        <f t="shared" si="161"/>
        <v>0</v>
      </c>
      <c r="AC178" s="39">
        <f t="shared" si="161"/>
        <v>0</v>
      </c>
      <c r="AD178" s="39">
        <f t="shared" si="161"/>
        <v>0</v>
      </c>
      <c r="AE178" s="39">
        <f>MAX(X178:Z178)+MAX(AB178:AD178)</f>
        <v>0</v>
      </c>
      <c r="AF178" s="59">
        <f>AD178</f>
        <v>0</v>
      </c>
      <c r="AG178" s="39">
        <f t="shared" si="162"/>
        <v>0</v>
      </c>
      <c r="AH178" s="39">
        <f t="shared" si="162"/>
        <v>0</v>
      </c>
      <c r="AI178" s="39">
        <f t="shared" si="162"/>
        <v>0</v>
      </c>
      <c r="AJ178" s="59">
        <f>AI178</f>
        <v>0</v>
      </c>
      <c r="AK178" s="28">
        <f>IF(OR(Z178&lt;0,AD178&lt;0,AI178&lt;0),"DQ",MAX(X178:Z178)+MAX(AB178:AD178)+MAX(AG178:AI178))</f>
        <v>0</v>
      </c>
      <c r="AL178" s="79"/>
    </row>
    <row r="179" spans="1:38" s="22" customFormat="1" ht="12.75" hidden="1">
      <c r="A179" s="56"/>
      <c r="B179" s="40"/>
      <c r="C179" s="40"/>
      <c r="D179" s="41"/>
      <c r="E179" s="41"/>
      <c r="F179" s="37"/>
      <c r="G179" s="42"/>
      <c r="H179" s="43"/>
      <c r="I179" s="36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33"/>
      <c r="W179" s="61"/>
      <c r="X179" s="39"/>
      <c r="Y179" s="39"/>
      <c r="Z179" s="39"/>
      <c r="AA179" s="59"/>
      <c r="AB179" s="39"/>
      <c r="AC179" s="39"/>
      <c r="AD179" s="39"/>
      <c r="AE179" s="39"/>
      <c r="AF179" s="59"/>
      <c r="AG179" s="39"/>
      <c r="AH179" s="39"/>
      <c r="AI179" s="39"/>
      <c r="AJ179" s="59"/>
      <c r="AK179" s="28"/>
      <c r="AL179" s="79"/>
    </row>
    <row r="180" spans="1:38" s="22" customFormat="1" ht="12.75" hidden="1">
      <c r="A180" s="56"/>
      <c r="B180" s="31" t="s">
        <v>74</v>
      </c>
      <c r="D180" s="57"/>
      <c r="E180" s="23"/>
      <c r="F180" s="30"/>
      <c r="G180" s="34"/>
      <c r="H180" s="43"/>
      <c r="I180" s="36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33">
        <f>IF(OR(L180&lt;0,O180&lt;0,T180&lt;0),"DQ",(MAX(J180:L180)+MAX(M180:O180)+MAX(R180:T180)))</f>
        <v>0</v>
      </c>
      <c r="W180" s="61"/>
      <c r="X180" s="39">
        <f aca="true" t="shared" si="163" ref="X180:Z181">SUM(J180*2.2046)</f>
        <v>0</v>
      </c>
      <c r="Y180" s="39">
        <f t="shared" si="163"/>
        <v>0</v>
      </c>
      <c r="Z180" s="39">
        <f t="shared" si="163"/>
        <v>0</v>
      </c>
      <c r="AA180" s="59">
        <f>Z180</f>
        <v>0</v>
      </c>
      <c r="AB180" s="39">
        <f aca="true" t="shared" si="164" ref="AB180:AD181">SUM(M180*2.2046)</f>
        <v>0</v>
      </c>
      <c r="AC180" s="39">
        <f t="shared" si="164"/>
        <v>0</v>
      </c>
      <c r="AD180" s="39">
        <f t="shared" si="164"/>
        <v>0</v>
      </c>
      <c r="AE180" s="39"/>
      <c r="AF180" s="59">
        <f>AD180</f>
        <v>0</v>
      </c>
      <c r="AG180" s="39">
        <f aca="true" t="shared" si="165" ref="AG180:AI181">SUM(R180*2.2046)</f>
        <v>0</v>
      </c>
      <c r="AH180" s="39">
        <f t="shared" si="165"/>
        <v>0</v>
      </c>
      <c r="AI180" s="39">
        <f t="shared" si="165"/>
        <v>0</v>
      </c>
      <c r="AJ180" s="59">
        <f>AI180</f>
        <v>0</v>
      </c>
      <c r="AK180" s="28">
        <f>IF(OR(Z180&lt;0,AD180&lt;0,AI180&lt;0),"DQ",MAX(X180:Z180)+MAX(AB180:AD180)+MAX(AG180:AI180))</f>
        <v>0</v>
      </c>
      <c r="AL180" s="79"/>
    </row>
    <row r="181" spans="1:38" s="22" customFormat="1" ht="12.75" hidden="1">
      <c r="A181" s="56"/>
      <c r="B181" s="60"/>
      <c r="C181" s="40"/>
      <c r="D181" s="41"/>
      <c r="E181" s="41"/>
      <c r="F181" s="37"/>
      <c r="G181" s="42"/>
      <c r="H181" s="43">
        <f>500/(-216.0475144+(16.2606339*F181)+(-0.002388645*POWER(F181,2))+(-0.00113732*POWER(F181,3))+(0.00000701863*POWER(F181,4))+(-0.00000001291*POWER(F181,5)))</f>
        <v>-2.314305727555271</v>
      </c>
      <c r="I181" s="36" t="e">
        <f>IF(OR(C181="open men",C181="open women",C181="submaster Men",C181="submaster Women"),1,LOOKUP(G181,TABLES!A:A,TABLES!B:B))</f>
        <v>#N/A</v>
      </c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33">
        <f>IF(OR(L181&lt;0,O181&lt;0,T181&lt;0),"DQ",(MAX(J181:L181)+MAX(M181:O181)+MAX(R181:T181)))</f>
        <v>0</v>
      </c>
      <c r="W181" s="61" t="e">
        <f>V181*H181*I181</f>
        <v>#N/A</v>
      </c>
      <c r="X181" s="39">
        <f t="shared" si="163"/>
        <v>0</v>
      </c>
      <c r="Y181" s="39">
        <f t="shared" si="163"/>
        <v>0</v>
      </c>
      <c r="Z181" s="39">
        <f t="shared" si="163"/>
        <v>0</v>
      </c>
      <c r="AA181" s="59">
        <f>Z181</f>
        <v>0</v>
      </c>
      <c r="AB181" s="39">
        <f t="shared" si="164"/>
        <v>0</v>
      </c>
      <c r="AC181" s="39">
        <f t="shared" si="164"/>
        <v>0</v>
      </c>
      <c r="AD181" s="39">
        <f t="shared" si="164"/>
        <v>0</v>
      </c>
      <c r="AE181" s="39">
        <f>MAX(X181:Z181)+MAX(AB181:AD181)</f>
        <v>0</v>
      </c>
      <c r="AF181" s="59">
        <f>AD181</f>
        <v>0</v>
      </c>
      <c r="AG181" s="39">
        <f t="shared" si="165"/>
        <v>0</v>
      </c>
      <c r="AH181" s="39">
        <f t="shared" si="165"/>
        <v>0</v>
      </c>
      <c r="AI181" s="39">
        <f t="shared" si="165"/>
        <v>0</v>
      </c>
      <c r="AJ181" s="59">
        <f>AI181</f>
        <v>0</v>
      </c>
      <c r="AK181" s="28">
        <f>IF(OR(Z181&lt;0,AD181&lt;0,AI181&lt;0),"DQ",MAX(X181:Z181)+MAX(AB181:AD181)+MAX(AG181:AI181))</f>
        <v>0</v>
      </c>
      <c r="AL181" s="79"/>
    </row>
    <row r="182" spans="1:38" s="22" customFormat="1" ht="12.75" hidden="1">
      <c r="A182" s="56"/>
      <c r="B182" s="40"/>
      <c r="C182" s="40"/>
      <c r="D182" s="41"/>
      <c r="E182" s="41"/>
      <c r="F182" s="37"/>
      <c r="G182" s="42"/>
      <c r="H182" s="43"/>
      <c r="I182" s="36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33"/>
      <c r="W182" s="61"/>
      <c r="X182" s="39"/>
      <c r="Y182" s="39"/>
      <c r="Z182" s="39"/>
      <c r="AA182" s="59"/>
      <c r="AB182" s="39"/>
      <c r="AC182" s="39"/>
      <c r="AD182" s="39"/>
      <c r="AE182" s="39"/>
      <c r="AF182" s="59"/>
      <c r="AG182" s="39"/>
      <c r="AH182" s="39"/>
      <c r="AI182" s="39"/>
      <c r="AJ182" s="59"/>
      <c r="AK182" s="28"/>
      <c r="AL182" s="79"/>
    </row>
    <row r="183" spans="1:38" s="22" customFormat="1" ht="12.75" hidden="1">
      <c r="A183" s="56"/>
      <c r="B183" s="31" t="s">
        <v>60</v>
      </c>
      <c r="D183" s="57"/>
      <c r="E183" s="23"/>
      <c r="F183" s="30"/>
      <c r="G183" s="34"/>
      <c r="H183" s="43"/>
      <c r="I183" s="36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33">
        <f>IF(OR(L183&lt;0,O183&lt;0,T183&lt;0),"DQ",(MAX(J183:L183)+MAX(M183:O183)+MAX(R183:T183)))</f>
        <v>0</v>
      </c>
      <c r="W183" s="61"/>
      <c r="X183" s="39">
        <f aca="true" t="shared" si="166" ref="X183:Z184">SUM(J183*2.2046)</f>
        <v>0</v>
      </c>
      <c r="Y183" s="39">
        <f t="shared" si="166"/>
        <v>0</v>
      </c>
      <c r="Z183" s="39">
        <f t="shared" si="166"/>
        <v>0</v>
      </c>
      <c r="AA183" s="59">
        <f>Z183</f>
        <v>0</v>
      </c>
      <c r="AB183" s="39">
        <f aca="true" t="shared" si="167" ref="AB183:AD184">SUM(M183*2.2046)</f>
        <v>0</v>
      </c>
      <c r="AC183" s="39">
        <f t="shared" si="167"/>
        <v>0</v>
      </c>
      <c r="AD183" s="39">
        <f t="shared" si="167"/>
        <v>0</v>
      </c>
      <c r="AE183" s="39"/>
      <c r="AF183" s="59">
        <f>AD183</f>
        <v>0</v>
      </c>
      <c r="AG183" s="39">
        <f aca="true" t="shared" si="168" ref="AG183:AI184">SUM(R183*2.2046)</f>
        <v>0</v>
      </c>
      <c r="AH183" s="39">
        <f t="shared" si="168"/>
        <v>0</v>
      </c>
      <c r="AI183" s="39">
        <f t="shared" si="168"/>
        <v>0</v>
      </c>
      <c r="AJ183" s="59">
        <f>AI183</f>
        <v>0</v>
      </c>
      <c r="AK183" s="28">
        <f>IF(OR(Z183&lt;0,AD183&lt;0,AI183&lt;0),"DQ",MAX(X183:Z183)+MAX(AB183:AD183)+MAX(AG183:AI183))</f>
        <v>0</v>
      </c>
      <c r="AL183" s="79"/>
    </row>
    <row r="184" spans="1:38" s="22" customFormat="1" ht="12.75" hidden="1">
      <c r="A184" s="56"/>
      <c r="B184" s="60"/>
      <c r="C184" s="40"/>
      <c r="D184" s="41"/>
      <c r="E184" s="41"/>
      <c r="F184" s="37"/>
      <c r="G184" s="42"/>
      <c r="H184" s="43">
        <f>500/(-216.0475144+(16.2606339*F184)+(-0.002388645*POWER(F184,2))+(-0.00113732*POWER(F184,3))+(0.00000701863*POWER(F184,4))+(-0.00000001291*POWER(F184,5)))</f>
        <v>-2.314305727555271</v>
      </c>
      <c r="I184" s="36" t="e">
        <f>IF(OR(C184="open men",C184="open women",C184="submaster Men",C184="submaster Women"),1,LOOKUP(G184,TABLES!A:A,TABLES!B:B))</f>
        <v>#N/A</v>
      </c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33">
        <f>IF(OR(L184&lt;0,O184&lt;0,T184&lt;0),"DQ",(MAX(J184:L184)+MAX(M184:O184)+MAX(R184:T184)))</f>
        <v>0</v>
      </c>
      <c r="W184" s="61" t="e">
        <f>V184*H184*I184</f>
        <v>#N/A</v>
      </c>
      <c r="X184" s="39">
        <f t="shared" si="166"/>
        <v>0</v>
      </c>
      <c r="Y184" s="39">
        <f t="shared" si="166"/>
        <v>0</v>
      </c>
      <c r="Z184" s="39">
        <f t="shared" si="166"/>
        <v>0</v>
      </c>
      <c r="AA184" s="59">
        <f>Z184</f>
        <v>0</v>
      </c>
      <c r="AB184" s="39">
        <f t="shared" si="167"/>
        <v>0</v>
      </c>
      <c r="AC184" s="39">
        <f t="shared" si="167"/>
        <v>0</v>
      </c>
      <c r="AD184" s="39">
        <f t="shared" si="167"/>
        <v>0</v>
      </c>
      <c r="AE184" s="39">
        <f>MAX(X184:Z184)+MAX(AB184:AD184)</f>
        <v>0</v>
      </c>
      <c r="AF184" s="59">
        <f>AD184</f>
        <v>0</v>
      </c>
      <c r="AG184" s="39">
        <f t="shared" si="168"/>
        <v>0</v>
      </c>
      <c r="AH184" s="39">
        <f t="shared" si="168"/>
        <v>0</v>
      </c>
      <c r="AI184" s="39">
        <f t="shared" si="168"/>
        <v>0</v>
      </c>
      <c r="AJ184" s="59">
        <f>AI184</f>
        <v>0</v>
      </c>
      <c r="AK184" s="28">
        <f>IF(OR(Z184&lt;0,AD184&lt;0,AI184&lt;0),"DQ",MAX(X184:Z184)+MAX(AB184:AD184)+MAX(AG184:AI184))</f>
        <v>0</v>
      </c>
      <c r="AL184" s="79"/>
    </row>
    <row r="185" spans="1:37" ht="12.75" hidden="1">
      <c r="A185" s="56"/>
      <c r="B185" s="22"/>
      <c r="C185" s="22"/>
      <c r="D185" s="23"/>
      <c r="E185" s="23"/>
      <c r="F185" s="30"/>
      <c r="G185" s="34"/>
      <c r="H185" s="43"/>
      <c r="I185" s="36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33">
        <f>IF(OR(L185&lt;0,O185&lt;0,T185&lt;0),"DQ",(MAX(J185:L185)+MAX(M185:O185)+MAX(R185:T185)))</f>
        <v>0</v>
      </c>
      <c r="W185" s="61"/>
      <c r="X185" s="39"/>
      <c r="Y185" s="39"/>
      <c r="Z185" s="39"/>
      <c r="AA185" s="59">
        <f>Z185</f>
        <v>0</v>
      </c>
      <c r="AB185" s="39"/>
      <c r="AC185" s="39"/>
      <c r="AD185" s="39"/>
      <c r="AE185" s="39"/>
      <c r="AF185" s="59">
        <f>AD185</f>
        <v>0</v>
      </c>
      <c r="AG185" s="39"/>
      <c r="AH185" s="39"/>
      <c r="AI185" s="39"/>
      <c r="AJ185" s="59">
        <f>AI185</f>
        <v>0</v>
      </c>
      <c r="AK185" s="28">
        <f>IF(OR(Z185&lt;0,AD185&lt;0,AI185&lt;0),"DQ",MAX(X185:Z185)+MAX(AB185:AD185)+MAX(AG185:AI185))</f>
        <v>0</v>
      </c>
    </row>
    <row r="186" spans="1:37" ht="12.75" hidden="1">
      <c r="A186" s="56"/>
      <c r="B186" s="31" t="s">
        <v>59</v>
      </c>
      <c r="C186" s="22"/>
      <c r="D186" s="57"/>
      <c r="E186" s="23"/>
      <c r="F186" s="30"/>
      <c r="G186" s="34"/>
      <c r="H186" s="43"/>
      <c r="I186" s="36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33">
        <f>IF(OR(L186&lt;0,O186&lt;0,T186&lt;0),"DQ",(MAX(J186:L186)+MAX(M186:O186)+MAX(R186:T186)))</f>
        <v>0</v>
      </c>
      <c r="W186" s="61"/>
      <c r="X186" s="39">
        <f aca="true" t="shared" si="169" ref="X186:Z187">SUM(J186*2.2046)</f>
        <v>0</v>
      </c>
      <c r="Y186" s="39">
        <f t="shared" si="169"/>
        <v>0</v>
      </c>
      <c r="Z186" s="39">
        <f t="shared" si="169"/>
        <v>0</v>
      </c>
      <c r="AA186" s="59">
        <f>Z186</f>
        <v>0</v>
      </c>
      <c r="AB186" s="39">
        <f aca="true" t="shared" si="170" ref="AB186:AD187">SUM(M186*2.2046)</f>
        <v>0</v>
      </c>
      <c r="AC186" s="39">
        <f t="shared" si="170"/>
        <v>0</v>
      </c>
      <c r="AD186" s="39">
        <f t="shared" si="170"/>
        <v>0</v>
      </c>
      <c r="AE186" s="39"/>
      <c r="AF186" s="59">
        <f>AD186</f>
        <v>0</v>
      </c>
      <c r="AG186" s="39">
        <f aca="true" t="shared" si="171" ref="AG186:AI187">SUM(R186*2.2046)</f>
        <v>0</v>
      </c>
      <c r="AH186" s="39">
        <f t="shared" si="171"/>
        <v>0</v>
      </c>
      <c r="AI186" s="39">
        <f t="shared" si="171"/>
        <v>0</v>
      </c>
      <c r="AJ186" s="59">
        <f>AI186</f>
        <v>0</v>
      </c>
      <c r="AK186" s="28">
        <f>IF(OR(Z186&lt;0,AD186&lt;0,AI186&lt;0),"DQ",MAX(X186:Z186)+MAX(AB186:AD186)+MAX(AG186:AI186))</f>
        <v>0</v>
      </c>
    </row>
    <row r="187" spans="1:37" ht="12.75" hidden="1">
      <c r="A187" s="56"/>
      <c r="B187" s="60"/>
      <c r="C187" s="40"/>
      <c r="D187" s="41"/>
      <c r="E187" s="41"/>
      <c r="F187" s="37"/>
      <c r="G187" s="42"/>
      <c r="H187" s="43">
        <f>500/(-216.0475144+(16.2606339*F187)+(-0.002388645*POWER(F187,2))+(-0.00113732*POWER(F187,3))+(0.00000701863*POWER(F187,4))+(-0.00000001291*POWER(F187,5)))</f>
        <v>-2.314305727555271</v>
      </c>
      <c r="I187" s="36" t="e">
        <f>IF(OR(C187="open men",C187="open women",C187="submaster Men",C187="submaster Women"),1,LOOKUP(G187,TABLES!A:A,TABLES!B:B))</f>
        <v>#N/A</v>
      </c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33">
        <f>IF(OR(L187&lt;0,O187&lt;0,T187&lt;0),"DQ",(MAX(J187:L187)+MAX(M187:O187)+MAX(R187:T187)))</f>
        <v>0</v>
      </c>
      <c r="W187" s="61" t="e">
        <f>V187*H187*I187</f>
        <v>#N/A</v>
      </c>
      <c r="X187" s="39">
        <f t="shared" si="169"/>
        <v>0</v>
      </c>
      <c r="Y187" s="39">
        <f t="shared" si="169"/>
        <v>0</v>
      </c>
      <c r="Z187" s="39">
        <f t="shared" si="169"/>
        <v>0</v>
      </c>
      <c r="AA187" s="59">
        <f>Z187</f>
        <v>0</v>
      </c>
      <c r="AB187" s="39">
        <f t="shared" si="170"/>
        <v>0</v>
      </c>
      <c r="AC187" s="39">
        <f t="shared" si="170"/>
        <v>0</v>
      </c>
      <c r="AD187" s="39">
        <f t="shared" si="170"/>
        <v>0</v>
      </c>
      <c r="AE187" s="39">
        <f>MAX(X187:Z187)+MAX(AB187:AD187)</f>
        <v>0</v>
      </c>
      <c r="AF187" s="59">
        <f>AD187</f>
        <v>0</v>
      </c>
      <c r="AG187" s="39">
        <f t="shared" si="171"/>
        <v>0</v>
      </c>
      <c r="AH187" s="39">
        <f t="shared" si="171"/>
        <v>0</v>
      </c>
      <c r="AI187" s="39">
        <f t="shared" si="171"/>
        <v>0</v>
      </c>
      <c r="AJ187" s="59">
        <f>AI187</f>
        <v>0</v>
      </c>
      <c r="AK187" s="28">
        <f>IF(OR(Z187&lt;0,AD187&lt;0,AI187&lt;0),"DQ",MAX(X187:Z187)+MAX(AB187:AD187)+MAX(AG187:AI187))</f>
        <v>0</v>
      </c>
    </row>
    <row r="188" spans="1:37" ht="12.75" hidden="1">
      <c r="A188" s="56"/>
      <c r="B188" s="60"/>
      <c r="C188" s="40"/>
      <c r="D188" s="41"/>
      <c r="E188" s="41"/>
      <c r="F188" s="37"/>
      <c r="G188" s="42"/>
      <c r="H188" s="43"/>
      <c r="I188" s="36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33"/>
      <c r="W188" s="61"/>
      <c r="X188" s="39"/>
      <c r="Y188" s="39"/>
      <c r="Z188" s="39"/>
      <c r="AA188" s="59"/>
      <c r="AB188" s="39"/>
      <c r="AC188" s="39"/>
      <c r="AD188" s="39"/>
      <c r="AE188" s="39"/>
      <c r="AF188" s="59"/>
      <c r="AG188" s="39"/>
      <c r="AH188" s="39"/>
      <c r="AI188" s="39"/>
      <c r="AJ188" s="59"/>
      <c r="AK188" s="28"/>
    </row>
    <row r="189" spans="1:37" ht="12.75" hidden="1">
      <c r="A189" s="56"/>
      <c r="B189" s="31" t="s">
        <v>81</v>
      </c>
      <c r="C189" s="22"/>
      <c r="D189" s="57"/>
      <c r="E189" s="23"/>
      <c r="F189" s="30"/>
      <c r="G189" s="34"/>
      <c r="H189" s="43"/>
      <c r="I189" s="36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33">
        <f>IF(OR(L189&lt;0,O189&lt;0,T189&lt;0),"DQ",(MAX(J189:L189)+MAX(M189:O189)+MAX(R189:T189)))</f>
        <v>0</v>
      </c>
      <c r="W189" s="61"/>
      <c r="X189" s="39">
        <f aca="true" t="shared" si="172" ref="X189:Z190">SUM(J189*2.2046)</f>
        <v>0</v>
      </c>
      <c r="Y189" s="39">
        <f t="shared" si="172"/>
        <v>0</v>
      </c>
      <c r="Z189" s="39">
        <f t="shared" si="172"/>
        <v>0</v>
      </c>
      <c r="AA189" s="59">
        <f>Z189</f>
        <v>0</v>
      </c>
      <c r="AB189" s="39">
        <f aca="true" t="shared" si="173" ref="AB189:AD190">SUM(M189*2.2046)</f>
        <v>0</v>
      </c>
      <c r="AC189" s="39">
        <f t="shared" si="173"/>
        <v>0</v>
      </c>
      <c r="AD189" s="39">
        <f t="shared" si="173"/>
        <v>0</v>
      </c>
      <c r="AE189" s="39"/>
      <c r="AF189" s="59">
        <f>AD189</f>
        <v>0</v>
      </c>
      <c r="AG189" s="39">
        <f aca="true" t="shared" si="174" ref="AG189:AI190">SUM(R189*2.2046)</f>
        <v>0</v>
      </c>
      <c r="AH189" s="39">
        <f t="shared" si="174"/>
        <v>0</v>
      </c>
      <c r="AI189" s="39">
        <f t="shared" si="174"/>
        <v>0</v>
      </c>
      <c r="AJ189" s="59">
        <f>AI189</f>
        <v>0</v>
      </c>
      <c r="AK189" s="28">
        <f>IF(OR(Z189&lt;0,AD189&lt;0,AI189&lt;0),"DQ",MAX(X189:Z189)+MAX(AB189:AD189)+MAX(AG189:AI189))</f>
        <v>0</v>
      </c>
    </row>
    <row r="190" spans="1:37" ht="12.75" hidden="1">
      <c r="A190" s="56"/>
      <c r="B190" s="60"/>
      <c r="C190" s="40"/>
      <c r="D190" s="41"/>
      <c r="E190" s="41"/>
      <c r="F190" s="37"/>
      <c r="G190" s="42"/>
      <c r="H190" s="43">
        <f>500/(-216.0475144+(16.2606339*F190)+(-0.002388645*POWER(F190,2))+(-0.00113732*POWER(F190,3))+(0.00000701863*POWER(F190,4))+(-0.00000001291*POWER(F190,5)))</f>
        <v>-2.314305727555271</v>
      </c>
      <c r="I190" s="36" t="e">
        <f>IF(OR(C190="open men",C190="open women",C190="submaster Men",C190="submaster Women"),1,LOOKUP(G190,TABLES!A:A,TABLES!B:B))</f>
        <v>#N/A</v>
      </c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33">
        <f>IF(OR(L190&lt;0,O190&lt;0,T190&lt;0),"DQ",(MAX(J190:L190)+MAX(M190:O190)+MAX(R190:T190)))</f>
        <v>0</v>
      </c>
      <c r="W190" s="61" t="e">
        <f>V190*H190*I190</f>
        <v>#N/A</v>
      </c>
      <c r="X190" s="39">
        <f t="shared" si="172"/>
        <v>0</v>
      </c>
      <c r="Y190" s="39">
        <f t="shared" si="172"/>
        <v>0</v>
      </c>
      <c r="Z190" s="39">
        <f t="shared" si="172"/>
        <v>0</v>
      </c>
      <c r="AA190" s="59">
        <f>Z190</f>
        <v>0</v>
      </c>
      <c r="AB190" s="39">
        <f t="shared" si="173"/>
        <v>0</v>
      </c>
      <c r="AC190" s="39">
        <f t="shared" si="173"/>
        <v>0</v>
      </c>
      <c r="AD190" s="39">
        <f t="shared" si="173"/>
        <v>0</v>
      </c>
      <c r="AE190" s="39">
        <f>MAX(X190:Z190)+MAX(AB190:AD190)</f>
        <v>0</v>
      </c>
      <c r="AF190" s="59">
        <f>AD190</f>
        <v>0</v>
      </c>
      <c r="AG190" s="39">
        <f t="shared" si="174"/>
        <v>0</v>
      </c>
      <c r="AH190" s="39">
        <f t="shared" si="174"/>
        <v>0</v>
      </c>
      <c r="AI190" s="39">
        <f t="shared" si="174"/>
        <v>0</v>
      </c>
      <c r="AJ190" s="59">
        <f>AI190</f>
        <v>0</v>
      </c>
      <c r="AK190" s="28">
        <f>IF(OR(Z190&lt;0,AD190&lt;0,AI190&lt;0),"DQ",MAX(X190:Z190)+MAX(AB190:AD190)+MAX(AG190:AI190))</f>
        <v>0</v>
      </c>
    </row>
    <row r="191" spans="1:37" ht="12.75" hidden="1">
      <c r="A191" s="56"/>
      <c r="B191" s="60"/>
      <c r="C191" s="40"/>
      <c r="D191" s="41"/>
      <c r="E191" s="41"/>
      <c r="F191" s="37"/>
      <c r="G191" s="42"/>
      <c r="H191" s="43"/>
      <c r="I191" s="36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33"/>
      <c r="W191" s="61"/>
      <c r="X191" s="39"/>
      <c r="Y191" s="39"/>
      <c r="Z191" s="39"/>
      <c r="AA191" s="59"/>
      <c r="AB191" s="39"/>
      <c r="AC191" s="39"/>
      <c r="AD191" s="39"/>
      <c r="AE191" s="39"/>
      <c r="AF191" s="59"/>
      <c r="AG191" s="39"/>
      <c r="AH191" s="39"/>
      <c r="AI191" s="39"/>
      <c r="AJ191" s="59"/>
      <c r="AK191" s="28"/>
    </row>
    <row r="192" spans="1:37" ht="12.75" hidden="1">
      <c r="A192" s="56"/>
      <c r="B192" s="31" t="s">
        <v>80</v>
      </c>
      <c r="C192" s="22"/>
      <c r="D192" s="57"/>
      <c r="E192" s="23"/>
      <c r="F192" s="30"/>
      <c r="G192" s="34"/>
      <c r="H192" s="35"/>
      <c r="I192" s="36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64"/>
      <c r="U192" s="58"/>
      <c r="V192" s="33">
        <f>IF(OR(L192&lt;0,O192&lt;0,T192&lt;0),"DQ",(MAX(J192:L192)+MAX(M192:O192)+MAX(R192:T192)))</f>
        <v>0</v>
      </c>
      <c r="W192" s="61"/>
      <c r="X192" s="39">
        <f aca="true" t="shared" si="175" ref="X192:Z193">SUM(J192*2.2046)</f>
        <v>0</v>
      </c>
      <c r="Y192" s="39">
        <f t="shared" si="175"/>
        <v>0</v>
      </c>
      <c r="Z192" s="39">
        <f t="shared" si="175"/>
        <v>0</v>
      </c>
      <c r="AA192" s="59">
        <f>Z192</f>
        <v>0</v>
      </c>
      <c r="AB192" s="39">
        <f aca="true" t="shared" si="176" ref="AB192:AD193">SUM(M192*2.2046)</f>
        <v>0</v>
      </c>
      <c r="AC192" s="39">
        <f t="shared" si="176"/>
        <v>0</v>
      </c>
      <c r="AD192" s="39">
        <f t="shared" si="176"/>
        <v>0</v>
      </c>
      <c r="AE192" s="39"/>
      <c r="AF192" s="59">
        <f>AD192</f>
        <v>0</v>
      </c>
      <c r="AG192" s="39">
        <f aca="true" t="shared" si="177" ref="AG192:AI193">SUM(R192*2.2046)</f>
        <v>0</v>
      </c>
      <c r="AH192" s="39">
        <f t="shared" si="177"/>
        <v>0</v>
      </c>
      <c r="AI192" s="39">
        <f t="shared" si="177"/>
        <v>0</v>
      </c>
      <c r="AJ192" s="59">
        <f>AI192</f>
        <v>0</v>
      </c>
      <c r="AK192" s="28">
        <f>IF(OR(Z192&lt;0,AD192&lt;0,AI192&lt;0),"DQ",MAX(X192:Z192)+MAX(AB192:AD192)+MAX(AG192:AI192))</f>
        <v>0</v>
      </c>
    </row>
    <row r="193" spans="1:37" ht="12.75" hidden="1">
      <c r="A193" s="56"/>
      <c r="B193" s="60"/>
      <c r="C193" s="40"/>
      <c r="D193" s="41"/>
      <c r="E193" s="41"/>
      <c r="F193" s="37"/>
      <c r="G193" s="42"/>
      <c r="H193" s="43">
        <f>500/(-216.0475144+(16.2606339*F193)+(-0.002388645*POWER(F193,2))+(-0.00113732*POWER(F193,3))+(0.00000701863*POWER(F193,4))+(-0.00000001291*POWER(F193,5)))</f>
        <v>-2.314305727555271</v>
      </c>
      <c r="I193" s="36" t="e">
        <f>IF(OR(C193="open men",C193="open women",C193="submaster Men",C193="submaster Women"),1,LOOKUP(G193,TABLES!A:A,TABLES!B:B))</f>
        <v>#N/A</v>
      </c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64"/>
      <c r="U193" s="58"/>
      <c r="V193" s="33">
        <f>IF(OR(L193&lt;0,O193&lt;0,T193&lt;0),"DQ",(MAX(J193:L193)+MAX(M193:O193)+MAX(R193:T193)))</f>
        <v>0</v>
      </c>
      <c r="W193" s="61" t="e">
        <f>V193*H193*I193</f>
        <v>#N/A</v>
      </c>
      <c r="X193" s="39">
        <f t="shared" si="175"/>
        <v>0</v>
      </c>
      <c r="Y193" s="39">
        <f t="shared" si="175"/>
        <v>0</v>
      </c>
      <c r="Z193" s="39">
        <f t="shared" si="175"/>
        <v>0</v>
      </c>
      <c r="AA193" s="59">
        <f>Z193</f>
        <v>0</v>
      </c>
      <c r="AB193" s="39">
        <f t="shared" si="176"/>
        <v>0</v>
      </c>
      <c r="AC193" s="39">
        <f t="shared" si="176"/>
        <v>0</v>
      </c>
      <c r="AD193" s="39">
        <f t="shared" si="176"/>
        <v>0</v>
      </c>
      <c r="AE193" s="39">
        <f>MAX(X193:Z193)+MAX(AB193:AD193)</f>
        <v>0</v>
      </c>
      <c r="AF193" s="59">
        <f>AD193</f>
        <v>0</v>
      </c>
      <c r="AG193" s="39">
        <f t="shared" si="177"/>
        <v>0</v>
      </c>
      <c r="AH193" s="39">
        <f t="shared" si="177"/>
        <v>0</v>
      </c>
      <c r="AI193" s="39">
        <f t="shared" si="177"/>
        <v>0</v>
      </c>
      <c r="AJ193" s="59">
        <f>AI193</f>
        <v>0</v>
      </c>
      <c r="AK193" s="28">
        <f>IF(OR(Z193&lt;0,AD193&lt;0,AI193&lt;0),"DQ",MAX(X193:Z193)+MAX(AB193:AD193)+MAX(AG193:AI193))</f>
        <v>0</v>
      </c>
    </row>
    <row r="194" spans="1:37" ht="15.75">
      <c r="A194" s="56"/>
      <c r="B194" s="101" t="s">
        <v>119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3"/>
    </row>
    <row r="195" spans="1:37" ht="15.75">
      <c r="A195" s="56"/>
      <c r="B195" s="54" t="s">
        <v>48</v>
      </c>
      <c r="C195" s="53"/>
      <c r="D195" s="54"/>
      <c r="E195" s="53"/>
      <c r="F195" s="53"/>
      <c r="G195" s="53"/>
      <c r="H195" s="53"/>
      <c r="I195" s="36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33">
        <f>IF(OR(L195&lt;0,O195&lt;0,T195&lt;0),"DQ",(MAX(J195:L195)+MAX(M195:O195)+MAX(R195:T195)))</f>
        <v>0</v>
      </c>
      <c r="W195" s="62"/>
      <c r="X195" s="53"/>
      <c r="Y195" s="53"/>
      <c r="Z195" s="53"/>
      <c r="AA195" s="59">
        <f>Z195</f>
        <v>0</v>
      </c>
      <c r="AB195" s="39">
        <f aca="true" t="shared" si="178" ref="AB195:AD197">SUM(M195*2.2046)</f>
        <v>0</v>
      </c>
      <c r="AC195" s="39">
        <f t="shared" si="178"/>
        <v>0</v>
      </c>
      <c r="AD195" s="39">
        <f t="shared" si="178"/>
        <v>0</v>
      </c>
      <c r="AE195" s="39"/>
      <c r="AF195" s="59">
        <f>AD195</f>
        <v>0</v>
      </c>
      <c r="AG195" s="39">
        <f aca="true" t="shared" si="179" ref="AG195:AI197">SUM(R195*2.2046)</f>
        <v>0</v>
      </c>
      <c r="AH195" s="39">
        <f t="shared" si="179"/>
        <v>0</v>
      </c>
      <c r="AI195" s="39">
        <f t="shared" si="179"/>
        <v>0</v>
      </c>
      <c r="AJ195" s="59">
        <f>AI195</f>
        <v>0</v>
      </c>
      <c r="AK195" s="28">
        <f>IF(OR(Z195&lt;0,AD195&lt;0,AI195&lt;0),"DQ",MAX(X195:Z195)+MAX(AB195:AD195)+MAX(AG195:AI195))</f>
        <v>0</v>
      </c>
    </row>
    <row r="196" spans="1:37" ht="12.75">
      <c r="A196" s="56"/>
      <c r="B196" s="31" t="s">
        <v>123</v>
      </c>
      <c r="C196" s="22"/>
      <c r="D196" s="57"/>
      <c r="E196" s="23"/>
      <c r="F196" s="30"/>
      <c r="G196" s="34"/>
      <c r="H196" s="43"/>
      <c r="I196" s="36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33">
        <f>IF(OR(L196&lt;0,O196&lt;0,T196&lt;0),"DQ",(MAX(J196:L196)+MAX(M196:O196)+MAX(R196:T196)))</f>
        <v>0</v>
      </c>
      <c r="W196" s="61"/>
      <c r="X196" s="39">
        <f aca="true" t="shared" si="180" ref="X196:Z197">SUM(J196*2.2046)</f>
        <v>0</v>
      </c>
      <c r="Y196" s="39">
        <f t="shared" si="180"/>
        <v>0</v>
      </c>
      <c r="Z196" s="39">
        <f t="shared" si="180"/>
        <v>0</v>
      </c>
      <c r="AA196" s="59">
        <f>Z196</f>
        <v>0</v>
      </c>
      <c r="AB196" s="39">
        <f t="shared" si="178"/>
        <v>0</v>
      </c>
      <c r="AC196" s="39">
        <f t="shared" si="178"/>
        <v>0</v>
      </c>
      <c r="AD196" s="39">
        <f t="shared" si="178"/>
        <v>0</v>
      </c>
      <c r="AE196" s="39"/>
      <c r="AF196" s="59">
        <f>AD196</f>
        <v>0</v>
      </c>
      <c r="AG196" s="39">
        <f t="shared" si="179"/>
        <v>0</v>
      </c>
      <c r="AH196" s="39">
        <f t="shared" si="179"/>
        <v>0</v>
      </c>
      <c r="AI196" s="39">
        <f t="shared" si="179"/>
        <v>0</v>
      </c>
      <c r="AJ196" s="59">
        <f>AI196</f>
        <v>0</v>
      </c>
      <c r="AK196" s="28">
        <f>IF(OR(Z196&lt;0,AD196&lt;0,AI196&lt;0),"DQ",MAX(X196:Z196)+MAX(AB196:AD196)+MAX(AG196:AI196))</f>
        <v>0</v>
      </c>
    </row>
    <row r="197" spans="1:37" ht="12.75">
      <c r="A197" s="56">
        <v>1</v>
      </c>
      <c r="B197" s="60" t="s">
        <v>120</v>
      </c>
      <c r="C197" s="40" t="s">
        <v>113</v>
      </c>
      <c r="D197" s="41" t="s">
        <v>114</v>
      </c>
      <c r="E197" s="41">
        <v>75</v>
      </c>
      <c r="F197" s="37">
        <v>73</v>
      </c>
      <c r="G197" s="42">
        <v>52</v>
      </c>
      <c r="H197" s="43">
        <f>500/(-216.0475144+(16.2606339*F197)+(-0.002388645*POWER(F197,2))+(-0.00113732*POWER(F197,3))+(0.00000701863*POWER(F197,4))+(-0.00000001291*POWER(F197,5)))</f>
        <v>0.7263575182585645</v>
      </c>
      <c r="I197" s="36">
        <f>IF(OR(C197="open men",C197="open women",C197="submaster Men",C197="submaster Women"),1,LOOKUP(G197,TABLES!A:A,TABLES!B:B))</f>
        <v>1</v>
      </c>
      <c r="J197" s="58"/>
      <c r="K197" s="58"/>
      <c r="L197" s="58">
        <v>155</v>
      </c>
      <c r="M197" s="58"/>
      <c r="N197" s="58"/>
      <c r="O197" s="58">
        <v>180</v>
      </c>
      <c r="P197" s="58"/>
      <c r="Q197" s="58"/>
      <c r="R197" s="58"/>
      <c r="S197" s="58"/>
      <c r="T197" s="58">
        <v>205</v>
      </c>
      <c r="U197" s="58"/>
      <c r="V197" s="33">
        <f>IF(OR(L197&lt;0,O197&lt;0,T197&lt;0),"DQ",(MAX(J197:L197)+MAX(M197:O197)+MAX(R197:T197)))</f>
        <v>540</v>
      </c>
      <c r="W197" s="61">
        <f>V197*H197*I197</f>
        <v>392.23305985962486</v>
      </c>
      <c r="X197" s="39">
        <f t="shared" si="180"/>
        <v>0</v>
      </c>
      <c r="Y197" s="39">
        <f t="shared" si="180"/>
        <v>0</v>
      </c>
      <c r="Z197" s="39">
        <f t="shared" si="180"/>
        <v>341.713</v>
      </c>
      <c r="AA197" s="59">
        <f>Z197</f>
        <v>341.713</v>
      </c>
      <c r="AB197" s="39">
        <f t="shared" si="178"/>
        <v>0</v>
      </c>
      <c r="AC197" s="39">
        <f t="shared" si="178"/>
        <v>0</v>
      </c>
      <c r="AD197" s="39">
        <f t="shared" si="178"/>
        <v>396.82800000000003</v>
      </c>
      <c r="AE197" s="39">
        <f>MAX(X197:Z197)+MAX(AB197:AD197)</f>
        <v>738.541</v>
      </c>
      <c r="AF197" s="59">
        <f>AD197</f>
        <v>396.82800000000003</v>
      </c>
      <c r="AG197" s="39">
        <f t="shared" si="179"/>
        <v>0</v>
      </c>
      <c r="AH197" s="39">
        <f t="shared" si="179"/>
        <v>0</v>
      </c>
      <c r="AI197" s="39">
        <f t="shared" si="179"/>
        <v>451.94300000000004</v>
      </c>
      <c r="AJ197" s="59">
        <f>AI197</f>
        <v>451.94300000000004</v>
      </c>
      <c r="AK197" s="28">
        <f>IF(OR(Z197&lt;0,AD197&lt;0,AI197&lt;0),"DQ",MAX(X197:Z197)+MAX(AB197:AD197)+MAX(AG197:AI197))</f>
        <v>1190.4840000000002</v>
      </c>
    </row>
    <row r="198" spans="1:37" ht="12.75">
      <c r="A198" s="56"/>
      <c r="B198" s="60"/>
      <c r="C198" s="40"/>
      <c r="D198" s="41"/>
      <c r="E198" s="41"/>
      <c r="F198" s="37"/>
      <c r="G198" s="42"/>
      <c r="H198" s="43"/>
      <c r="I198" s="36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33"/>
      <c r="W198" s="61"/>
      <c r="X198" s="39"/>
      <c r="Y198" s="39"/>
      <c r="Z198" s="39"/>
      <c r="AA198" s="59"/>
      <c r="AB198" s="39"/>
      <c r="AC198" s="39"/>
      <c r="AD198" s="39"/>
      <c r="AE198" s="39"/>
      <c r="AF198" s="59"/>
      <c r="AG198" s="39"/>
      <c r="AH198" s="39"/>
      <c r="AI198" s="39"/>
      <c r="AJ198" s="59"/>
      <c r="AK198" s="28"/>
    </row>
    <row r="199" spans="1:37" ht="12.75">
      <c r="A199" s="56"/>
      <c r="B199" s="31" t="s">
        <v>122</v>
      </c>
      <c r="C199" s="22"/>
      <c r="D199" s="57"/>
      <c r="E199" s="23"/>
      <c r="F199" s="30"/>
      <c r="G199" s="34"/>
      <c r="H199" s="43"/>
      <c r="I199" s="36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33">
        <f>IF(OR(L199&lt;0,O199&lt;0,T199&lt;0),"DQ",(MAX(J199:L199)+MAX(M199:O199)+MAX(R199:T199)))</f>
        <v>0</v>
      </c>
      <c r="W199" s="61"/>
      <c r="X199" s="39">
        <f aca="true" t="shared" si="181" ref="X199:Z200">SUM(J199*2.2046)</f>
        <v>0</v>
      </c>
      <c r="Y199" s="39">
        <f t="shared" si="181"/>
        <v>0</v>
      </c>
      <c r="Z199" s="39">
        <f t="shared" si="181"/>
        <v>0</v>
      </c>
      <c r="AA199" s="59">
        <f>Z199</f>
        <v>0</v>
      </c>
      <c r="AB199" s="39">
        <f aca="true" t="shared" si="182" ref="AB199:AD200">SUM(M199*2.2046)</f>
        <v>0</v>
      </c>
      <c r="AC199" s="39">
        <f t="shared" si="182"/>
        <v>0</v>
      </c>
      <c r="AD199" s="39">
        <f t="shared" si="182"/>
        <v>0</v>
      </c>
      <c r="AE199" s="39"/>
      <c r="AF199" s="59">
        <f>AD199</f>
        <v>0</v>
      </c>
      <c r="AG199" s="39">
        <f aca="true" t="shared" si="183" ref="AG199:AI200">SUM(R199*2.2046)</f>
        <v>0</v>
      </c>
      <c r="AH199" s="39">
        <f t="shared" si="183"/>
        <v>0</v>
      </c>
      <c r="AI199" s="39">
        <f t="shared" si="183"/>
        <v>0</v>
      </c>
      <c r="AJ199" s="59">
        <f>AI199</f>
        <v>0</v>
      </c>
      <c r="AK199" s="28">
        <f>IF(OR(Z199&lt;0,AD199&lt;0,AI199&lt;0),"DQ",MAX(X199:Z199)+MAX(AB199:AD199)+MAX(AG199:AI199))</f>
        <v>0</v>
      </c>
    </row>
    <row r="200" spans="1:37" ht="12.75">
      <c r="A200" s="56">
        <v>1</v>
      </c>
      <c r="B200" s="60" t="s">
        <v>120</v>
      </c>
      <c r="C200" s="40" t="s">
        <v>121</v>
      </c>
      <c r="D200" s="41" t="s">
        <v>114</v>
      </c>
      <c r="E200" s="41">
        <v>75</v>
      </c>
      <c r="F200" s="37">
        <v>73</v>
      </c>
      <c r="G200" s="42">
        <v>52</v>
      </c>
      <c r="H200" s="43">
        <f>500/(-216.0475144+(16.2606339*F200)+(-0.002388645*POWER(F200,2))+(-0.00113732*POWER(F200,3))+(0.00000701863*POWER(F200,4))+(-0.00000001291*POWER(F200,5)))</f>
        <v>0.7263575182585645</v>
      </c>
      <c r="I200" s="36">
        <f>IF(OR(C200="open men",C200="open women",C200="submaster Men",C200="submaster Women"),1,LOOKUP(G200,TABLES!A:A,TABLES!B:B))</f>
        <v>1.165</v>
      </c>
      <c r="J200" s="58"/>
      <c r="K200" s="58"/>
      <c r="L200" s="58">
        <v>155</v>
      </c>
      <c r="M200" s="58"/>
      <c r="N200" s="58"/>
      <c r="O200" s="58">
        <v>180</v>
      </c>
      <c r="P200" s="58"/>
      <c r="Q200" s="58"/>
      <c r="R200" s="58"/>
      <c r="S200" s="58"/>
      <c r="T200" s="58">
        <v>205</v>
      </c>
      <c r="U200" s="58"/>
      <c r="V200" s="33">
        <f>IF(OR(L200&lt;0,O200&lt;0,T200&lt;0),"DQ",(MAX(J200:L200)+MAX(M200:O200)+MAX(R200:T200)))</f>
        <v>540</v>
      </c>
      <c r="W200" s="61">
        <f>V200*H200*I200</f>
        <v>456.95151473646297</v>
      </c>
      <c r="X200" s="39">
        <f t="shared" si="181"/>
        <v>0</v>
      </c>
      <c r="Y200" s="39">
        <f t="shared" si="181"/>
        <v>0</v>
      </c>
      <c r="Z200" s="39">
        <f t="shared" si="181"/>
        <v>341.713</v>
      </c>
      <c r="AA200" s="59">
        <f>Z200</f>
        <v>341.713</v>
      </c>
      <c r="AB200" s="39">
        <f t="shared" si="182"/>
        <v>0</v>
      </c>
      <c r="AC200" s="39">
        <f t="shared" si="182"/>
        <v>0</v>
      </c>
      <c r="AD200" s="39">
        <f t="shared" si="182"/>
        <v>396.82800000000003</v>
      </c>
      <c r="AE200" s="39">
        <f>MAX(X200:Z200)+MAX(AB200:AD200)</f>
        <v>738.541</v>
      </c>
      <c r="AF200" s="59">
        <f>AD200</f>
        <v>396.82800000000003</v>
      </c>
      <c r="AG200" s="39">
        <f t="shared" si="183"/>
        <v>0</v>
      </c>
      <c r="AH200" s="39">
        <f t="shared" si="183"/>
        <v>0</v>
      </c>
      <c r="AI200" s="39">
        <f t="shared" si="183"/>
        <v>451.94300000000004</v>
      </c>
      <c r="AJ200" s="59">
        <f>AI200</f>
        <v>451.94300000000004</v>
      </c>
      <c r="AK200" s="28">
        <f>IF(OR(Z200&lt;0,AD200&lt;0,AI200&lt;0),"DQ",MAX(X200:Z200)+MAX(AB200:AD200)+MAX(AG200:AI200))</f>
        <v>1190.4840000000002</v>
      </c>
    </row>
    <row r="201" spans="1:37" ht="12.75">
      <c r="A201" s="56"/>
      <c r="B201" s="60"/>
      <c r="C201" s="40"/>
      <c r="D201" s="41"/>
      <c r="E201" s="41"/>
      <c r="F201" s="37"/>
      <c r="G201" s="42"/>
      <c r="H201" s="43"/>
      <c r="I201" s="36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33"/>
      <c r="W201" s="61"/>
      <c r="X201" s="39"/>
      <c r="Y201" s="39"/>
      <c r="Z201" s="39"/>
      <c r="AA201" s="59"/>
      <c r="AB201" s="39"/>
      <c r="AC201" s="39"/>
      <c r="AD201" s="39"/>
      <c r="AE201" s="39"/>
      <c r="AF201" s="59"/>
      <c r="AG201" s="39"/>
      <c r="AH201" s="39"/>
      <c r="AI201" s="39"/>
      <c r="AJ201" s="59"/>
      <c r="AK201" s="28"/>
    </row>
    <row r="202" spans="1:37" ht="12.75">
      <c r="A202" s="56"/>
      <c r="B202" s="31" t="s">
        <v>131</v>
      </c>
      <c r="C202" s="22"/>
      <c r="D202" s="57"/>
      <c r="E202" s="23"/>
      <c r="F202" s="30"/>
      <c r="G202" s="34"/>
      <c r="H202" s="43"/>
      <c r="I202" s="36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33">
        <f>IF(OR(L202&lt;0,O202&lt;0,T202&lt;0),"DQ",(MAX(J202:L202)+MAX(M202:O202)+MAX(R202:T202)))</f>
        <v>0</v>
      </c>
      <c r="W202" s="61"/>
      <c r="X202" s="39">
        <f aca="true" t="shared" si="184" ref="X202:Z203">SUM(J202*2.2046)</f>
        <v>0</v>
      </c>
      <c r="Y202" s="39">
        <f t="shared" si="184"/>
        <v>0</v>
      </c>
      <c r="Z202" s="39">
        <f t="shared" si="184"/>
        <v>0</v>
      </c>
      <c r="AA202" s="59">
        <f>Z202</f>
        <v>0</v>
      </c>
      <c r="AB202" s="39">
        <f aca="true" t="shared" si="185" ref="AB202:AD203">SUM(M202*2.2046)</f>
        <v>0</v>
      </c>
      <c r="AC202" s="39">
        <f t="shared" si="185"/>
        <v>0</v>
      </c>
      <c r="AD202" s="39">
        <f t="shared" si="185"/>
        <v>0</v>
      </c>
      <c r="AE202" s="39"/>
      <c r="AF202" s="59">
        <f>AD202</f>
        <v>0</v>
      </c>
      <c r="AG202" s="39">
        <f aca="true" t="shared" si="186" ref="AG202:AI203">SUM(R202*2.2046)</f>
        <v>0</v>
      </c>
      <c r="AH202" s="39">
        <f t="shared" si="186"/>
        <v>0</v>
      </c>
      <c r="AI202" s="39">
        <f t="shared" si="186"/>
        <v>0</v>
      </c>
      <c r="AJ202" s="59">
        <f>AI202</f>
        <v>0</v>
      </c>
      <c r="AK202" s="28">
        <f>IF(OR(Z202&lt;0,AD202&lt;0,AI202&lt;0),"DQ",MAX(X202:Z202)+MAX(AB202:AD202)+MAX(AG202:AI202))</f>
        <v>0</v>
      </c>
    </row>
    <row r="203" spans="1:37" ht="12.75">
      <c r="A203" s="56">
        <v>1</v>
      </c>
      <c r="B203" s="60" t="s">
        <v>132</v>
      </c>
      <c r="C203" s="40" t="s">
        <v>113</v>
      </c>
      <c r="D203" s="41" t="s">
        <v>114</v>
      </c>
      <c r="E203" s="41">
        <v>82.5</v>
      </c>
      <c r="F203" s="37">
        <v>80.5</v>
      </c>
      <c r="G203" s="42">
        <v>39</v>
      </c>
      <c r="H203" s="43">
        <f>500/(-216.0475144+(16.2606339*F203)+(-0.002388645*POWER(F203,2))+(-0.00113732*POWER(F203,3))+(0.00000701863*POWER(F203,4))+(-0.00000001291*POWER(F203,5)))</f>
        <v>0.6800355064745564</v>
      </c>
      <c r="I203" s="36">
        <f>IF(OR(C203="open men",C203="open women",C203="submaster Men",C203="submaster Women"),1,LOOKUP(G203,TABLES!A:A,TABLES!B:B))</f>
        <v>1</v>
      </c>
      <c r="J203" s="58"/>
      <c r="K203" s="58"/>
      <c r="L203" s="58">
        <v>342.5</v>
      </c>
      <c r="M203" s="58"/>
      <c r="N203" s="58"/>
      <c r="O203" s="58">
        <v>287.5</v>
      </c>
      <c r="P203" s="58"/>
      <c r="Q203" s="58"/>
      <c r="R203" s="58"/>
      <c r="S203" s="58"/>
      <c r="T203" s="58">
        <v>277.5</v>
      </c>
      <c r="U203" s="58"/>
      <c r="V203" s="33">
        <f>IF(OR(L203&lt;0,O203&lt;0,T203&lt;0),"DQ",(MAX(J203:L203)+MAX(M203:O203)+MAX(R203:T203)))</f>
        <v>907.5</v>
      </c>
      <c r="W203" s="61">
        <f>V203*H203*I203</f>
        <v>617.1322221256598</v>
      </c>
      <c r="X203" s="39">
        <f t="shared" si="184"/>
        <v>0</v>
      </c>
      <c r="Y203" s="39">
        <f t="shared" si="184"/>
        <v>0</v>
      </c>
      <c r="Z203" s="39">
        <f t="shared" si="184"/>
        <v>755.0755</v>
      </c>
      <c r="AA203" s="59">
        <f>Z203</f>
        <v>755.0755</v>
      </c>
      <c r="AB203" s="39">
        <f t="shared" si="185"/>
        <v>0</v>
      </c>
      <c r="AC203" s="39">
        <f t="shared" si="185"/>
        <v>0</v>
      </c>
      <c r="AD203" s="39">
        <f t="shared" si="185"/>
        <v>633.8225</v>
      </c>
      <c r="AE203" s="39">
        <f>MAX(X203:Z203)+MAX(AB203:AD203)</f>
        <v>1388.8980000000001</v>
      </c>
      <c r="AF203" s="59">
        <f>AD203</f>
        <v>633.8225</v>
      </c>
      <c r="AG203" s="39">
        <f t="shared" si="186"/>
        <v>0</v>
      </c>
      <c r="AH203" s="39">
        <f t="shared" si="186"/>
        <v>0</v>
      </c>
      <c r="AI203" s="39">
        <f t="shared" si="186"/>
        <v>611.7765</v>
      </c>
      <c r="AJ203" s="59">
        <f>AI203</f>
        <v>611.7765</v>
      </c>
      <c r="AK203" s="28">
        <f>IF(OR(Z203&lt;0,AD203&lt;0,AI203&lt;0),"DQ",MAX(X203:Z203)+MAX(AB203:AD203)+MAX(AG203:AI203))</f>
        <v>2000.6745</v>
      </c>
    </row>
    <row r="204" spans="1:37" ht="12.75">
      <c r="A204" s="56"/>
      <c r="B204" s="60"/>
      <c r="C204" s="40"/>
      <c r="D204" s="41"/>
      <c r="E204" s="41"/>
      <c r="F204" s="37"/>
      <c r="G204" s="42"/>
      <c r="H204" s="43"/>
      <c r="I204" s="36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33"/>
      <c r="W204" s="61"/>
      <c r="X204" s="39"/>
      <c r="Y204" s="39"/>
      <c r="Z204" s="39"/>
      <c r="AA204" s="59"/>
      <c r="AB204" s="39"/>
      <c r="AC204" s="39"/>
      <c r="AD204" s="39"/>
      <c r="AE204" s="39"/>
      <c r="AF204" s="59"/>
      <c r="AG204" s="39"/>
      <c r="AH204" s="39"/>
      <c r="AI204" s="39"/>
      <c r="AJ204" s="59"/>
      <c r="AK204" s="28"/>
    </row>
    <row r="205" spans="1:37" ht="12.75">
      <c r="A205" s="56"/>
      <c r="B205" s="31" t="s">
        <v>158</v>
      </c>
      <c r="C205" s="22"/>
      <c r="D205" s="57"/>
      <c r="E205" s="23"/>
      <c r="F205" s="30"/>
      <c r="G205" s="34"/>
      <c r="H205" s="43"/>
      <c r="I205" s="36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33">
        <f>IF(OR(L205&lt;0,O205&lt;0,T205&lt;0),"DQ",(MAX(J205:L205)+MAX(M205:O205)+MAX(R205:T205)))</f>
        <v>0</v>
      </c>
      <c r="W205" s="61"/>
      <c r="X205" s="39">
        <f aca="true" t="shared" si="187" ref="X205:Z206">SUM(J205*2.2046)</f>
        <v>0</v>
      </c>
      <c r="Y205" s="39">
        <f t="shared" si="187"/>
        <v>0</v>
      </c>
      <c r="Z205" s="39">
        <f t="shared" si="187"/>
        <v>0</v>
      </c>
      <c r="AA205" s="59">
        <f>Z205</f>
        <v>0</v>
      </c>
      <c r="AB205" s="39">
        <f aca="true" t="shared" si="188" ref="AB205:AD206">SUM(M205*2.2046)</f>
        <v>0</v>
      </c>
      <c r="AC205" s="39">
        <f t="shared" si="188"/>
        <v>0</v>
      </c>
      <c r="AD205" s="39">
        <f t="shared" si="188"/>
        <v>0</v>
      </c>
      <c r="AE205" s="39"/>
      <c r="AF205" s="59">
        <f>AD205</f>
        <v>0</v>
      </c>
      <c r="AG205" s="39">
        <f aca="true" t="shared" si="189" ref="AG205:AI206">SUM(R205*2.2046)</f>
        <v>0</v>
      </c>
      <c r="AH205" s="39">
        <f t="shared" si="189"/>
        <v>0</v>
      </c>
      <c r="AI205" s="39">
        <f t="shared" si="189"/>
        <v>0</v>
      </c>
      <c r="AJ205" s="59">
        <f>AI205</f>
        <v>0</v>
      </c>
      <c r="AK205" s="28">
        <f>IF(OR(Z205&lt;0,AD205&lt;0,AI205&lt;0),"DQ",MAX(X205:Z205)+MAX(AB205:AD205)+MAX(AG205:AI205))</f>
        <v>0</v>
      </c>
    </row>
    <row r="206" spans="1:37" ht="12.75">
      <c r="A206" s="56">
        <v>1</v>
      </c>
      <c r="B206" s="60" t="s">
        <v>159</v>
      </c>
      <c r="C206" s="40" t="s">
        <v>113</v>
      </c>
      <c r="D206" s="41" t="s">
        <v>114</v>
      </c>
      <c r="E206" s="41">
        <v>90</v>
      </c>
      <c r="F206" s="37">
        <v>89.5</v>
      </c>
      <c r="G206" s="42">
        <v>29</v>
      </c>
      <c r="H206" s="43">
        <f>500/(-216.0475144+(16.2606339*F206)+(-0.002388645*POWER(F206,2))+(-0.00113732*POWER(F206,3))+(0.00000701863*POWER(F206,4))+(-0.00000001291*POWER(F206,5)))</f>
        <v>0.6402154193199341</v>
      </c>
      <c r="I206" s="36">
        <f>IF(OR(C206="open men",C206="open women",C206="submaster Men",C206="submaster Women"),1,LOOKUP(G206,TABLES!A:A,TABLES!B:B))</f>
        <v>1</v>
      </c>
      <c r="J206" s="58"/>
      <c r="K206" s="58"/>
      <c r="L206" s="58">
        <v>290</v>
      </c>
      <c r="M206" s="58"/>
      <c r="N206" s="58"/>
      <c r="O206" s="58">
        <v>257.5</v>
      </c>
      <c r="P206" s="58"/>
      <c r="Q206" s="58"/>
      <c r="R206" s="58"/>
      <c r="S206" s="58"/>
      <c r="T206" s="58">
        <v>262.5</v>
      </c>
      <c r="U206" s="58"/>
      <c r="V206" s="33">
        <f>IF(OR(L206&lt;0,O206&lt;0,T206&lt;0),"DQ",(MAX(J206:L206)+MAX(M206:O206)+MAX(R206:T206)))</f>
        <v>810</v>
      </c>
      <c r="W206" s="61">
        <f>V206*H206*I206</f>
        <v>518.5744896491466</v>
      </c>
      <c r="X206" s="39">
        <f t="shared" si="187"/>
        <v>0</v>
      </c>
      <c r="Y206" s="39">
        <f t="shared" si="187"/>
        <v>0</v>
      </c>
      <c r="Z206" s="39">
        <f t="shared" si="187"/>
        <v>639.3340000000001</v>
      </c>
      <c r="AA206" s="59">
        <f>Z206</f>
        <v>639.3340000000001</v>
      </c>
      <c r="AB206" s="39">
        <f t="shared" si="188"/>
        <v>0</v>
      </c>
      <c r="AC206" s="39">
        <f t="shared" si="188"/>
        <v>0</v>
      </c>
      <c r="AD206" s="39">
        <f t="shared" si="188"/>
        <v>567.6845000000001</v>
      </c>
      <c r="AE206" s="39">
        <f>MAX(X206:Z206)+MAX(AB206:AD206)</f>
        <v>1207.0185000000001</v>
      </c>
      <c r="AF206" s="59">
        <f>AD206</f>
        <v>567.6845000000001</v>
      </c>
      <c r="AG206" s="39">
        <f t="shared" si="189"/>
        <v>0</v>
      </c>
      <c r="AH206" s="39">
        <f t="shared" si="189"/>
        <v>0</v>
      </c>
      <c r="AI206" s="39">
        <f t="shared" si="189"/>
        <v>578.7075</v>
      </c>
      <c r="AJ206" s="59">
        <f>AI206</f>
        <v>578.7075</v>
      </c>
      <c r="AK206" s="28">
        <f>IF(OR(Z206&lt;0,AD206&lt;0,AI206&lt;0),"DQ",MAX(X206:Z206)+MAX(AB206:AD206)+MAX(AG206:AI206))</f>
        <v>1785.726</v>
      </c>
    </row>
    <row r="207" spans="1:37" ht="12.75">
      <c r="A207" s="56"/>
      <c r="B207" s="22"/>
      <c r="C207" s="22"/>
      <c r="D207" s="23"/>
      <c r="E207" s="23"/>
      <c r="F207" s="30"/>
      <c r="G207" s="34"/>
      <c r="H207" s="43"/>
      <c r="I207" s="36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33">
        <f>IF(OR(L207&lt;0,O207&lt;0,T207&lt;0),"DQ",(MAX(J207:L207)+MAX(M207:O207)+MAX(R207:T207)))</f>
        <v>0</v>
      </c>
      <c r="W207" s="61"/>
      <c r="X207" s="39"/>
      <c r="Y207" s="39"/>
      <c r="Z207" s="39"/>
      <c r="AA207" s="59">
        <f>Z207</f>
        <v>0</v>
      </c>
      <c r="AB207" s="39"/>
      <c r="AC207" s="39"/>
      <c r="AD207" s="39"/>
      <c r="AE207" s="39"/>
      <c r="AF207" s="59">
        <f>AD207</f>
        <v>0</v>
      </c>
      <c r="AG207" s="39"/>
      <c r="AH207" s="39"/>
      <c r="AI207" s="39"/>
      <c r="AJ207" s="59">
        <f>AI207</f>
        <v>0</v>
      </c>
      <c r="AK207" s="28">
        <f>IF(OR(Z207&lt;0,AD207&lt;0,AI207&lt;0),"DQ",MAX(X207:Z207)+MAX(AB207:AD207)+MAX(AG207:AI207))</f>
        <v>0</v>
      </c>
    </row>
    <row r="208" spans="1:37" ht="15.75">
      <c r="A208" s="56"/>
      <c r="B208" s="101" t="s">
        <v>64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3"/>
    </row>
    <row r="209" spans="1:37" ht="15.75">
      <c r="A209" s="56"/>
      <c r="B209" s="54" t="s">
        <v>48</v>
      </c>
      <c r="C209" s="53"/>
      <c r="D209" s="54"/>
      <c r="E209" s="53"/>
      <c r="F209" s="53"/>
      <c r="G209" s="53"/>
      <c r="H209" s="53"/>
      <c r="I209" s="36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33">
        <f>IF(OR(L209&lt;0,O209&lt;0,T209&lt;0),"DQ",(MAX(J209:L209)+MAX(M209:O209)+MAX(R209:T209)))</f>
        <v>0</v>
      </c>
      <c r="W209" s="55"/>
      <c r="X209" s="53"/>
      <c r="Y209" s="53"/>
      <c r="Z209" s="53"/>
      <c r="AA209" s="59">
        <f>Z209</f>
        <v>0</v>
      </c>
      <c r="AB209" s="39">
        <f>SUM(M209*2.2046)</f>
        <v>0</v>
      </c>
      <c r="AC209" s="39">
        <f>SUM(N209*2.2046)</f>
        <v>0</v>
      </c>
      <c r="AD209" s="39">
        <f>SUM(O209*2.2046)</f>
        <v>0</v>
      </c>
      <c r="AE209" s="39"/>
      <c r="AF209" s="59">
        <f>AD209</f>
        <v>0</v>
      </c>
      <c r="AG209" s="39">
        <f>SUM(R209*2.2046)</f>
        <v>0</v>
      </c>
      <c r="AH209" s="39">
        <f>SUM(S209*2.2046)</f>
        <v>0</v>
      </c>
      <c r="AI209" s="39">
        <f>SUM(T209*2.2046)</f>
        <v>0</v>
      </c>
      <c r="AJ209" s="59">
        <f>AI209</f>
        <v>0</v>
      </c>
      <c r="AK209" s="28">
        <f>IF(OR(Z209&lt;0,AD209&lt;0,AI209&lt;0),"DQ",MAX(X209:Z209)+MAX(AB209:AD209)+MAX(AG209:AI209))</f>
        <v>0</v>
      </c>
    </row>
    <row r="210" spans="1:37" ht="12.75" customHeight="1" hidden="1">
      <c r="A210" s="56"/>
      <c r="B210" s="31" t="s">
        <v>70</v>
      </c>
      <c r="C210" s="22"/>
      <c r="D210" s="57"/>
      <c r="E210" s="23"/>
      <c r="F210" s="30"/>
      <c r="G210" s="34"/>
      <c r="H210" s="43"/>
      <c r="I210" s="36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33">
        <f>IF(OR(L210&lt;0,O210&lt;0,T210&lt;0),"DQ",(MAX(J210:L210)+MAX(M210:O210)+MAX(R210:T210)))</f>
        <v>0</v>
      </c>
      <c r="W210" s="61"/>
      <c r="X210" s="39">
        <f aca="true" t="shared" si="190" ref="X210:Z211">SUM(J210*2.2046)</f>
        <v>0</v>
      </c>
      <c r="Y210" s="39">
        <f t="shared" si="190"/>
        <v>0</v>
      </c>
      <c r="Z210" s="39">
        <f t="shared" si="190"/>
        <v>0</v>
      </c>
      <c r="AA210" s="59">
        <f>Z210</f>
        <v>0</v>
      </c>
      <c r="AB210" s="39">
        <f aca="true" t="shared" si="191" ref="AB210:AD211">SUM(M210*2.2046)</f>
        <v>0</v>
      </c>
      <c r="AC210" s="39">
        <f t="shared" si="191"/>
        <v>0</v>
      </c>
      <c r="AD210" s="39">
        <f t="shared" si="191"/>
        <v>0</v>
      </c>
      <c r="AE210" s="39"/>
      <c r="AF210" s="59">
        <f>AD210</f>
        <v>0</v>
      </c>
      <c r="AG210" s="39">
        <f aca="true" t="shared" si="192" ref="AG210:AI211">SUM(R210*2.2046)</f>
        <v>0</v>
      </c>
      <c r="AH210" s="39">
        <f t="shared" si="192"/>
        <v>0</v>
      </c>
      <c r="AI210" s="39">
        <f t="shared" si="192"/>
        <v>0</v>
      </c>
      <c r="AJ210" s="59">
        <f>AI210</f>
        <v>0</v>
      </c>
      <c r="AK210" s="28">
        <f>IF(OR(Z210&lt;0,AD210&lt;0,AI210&lt;0),"DQ",MAX(X210:Z210)+MAX(AB210:AD210)+MAX(AG210:AI210))</f>
        <v>0</v>
      </c>
    </row>
    <row r="211" spans="1:37" ht="12.75" hidden="1">
      <c r="A211" s="56"/>
      <c r="B211" s="60"/>
      <c r="C211" s="40"/>
      <c r="D211" s="41"/>
      <c r="E211" s="41"/>
      <c r="F211" s="37"/>
      <c r="G211" s="42"/>
      <c r="H211" s="43">
        <f>500/(-216.0475144+(16.2606339*F211)+(-0.002388645*POWER(F211,2))+(-0.00113732*POWER(F211,3))+(0.00000701863*POWER(F211,4))+(-0.00000001291*POWER(F211,5)))</f>
        <v>-2.314305727555271</v>
      </c>
      <c r="I211" s="36" t="e">
        <f>IF(OR(C211="open men",C211="open women",C211="submaster Men",C211="submaster Women"),1,LOOKUP(G211,TABLES!A:A,TABLES!B:B))</f>
        <v>#N/A</v>
      </c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33">
        <f>IF(OR(L211&lt;0,O211&lt;0,T211&lt;0),"DQ",(MAX(J211:L211)+MAX(M211:O211)+MAX(R211:T211)))</f>
        <v>0</v>
      </c>
      <c r="W211" s="61" t="e">
        <f>V211*H211*I211</f>
        <v>#N/A</v>
      </c>
      <c r="X211" s="39">
        <f t="shared" si="190"/>
        <v>0</v>
      </c>
      <c r="Y211" s="39">
        <f t="shared" si="190"/>
        <v>0</v>
      </c>
      <c r="Z211" s="39">
        <f t="shared" si="190"/>
        <v>0</v>
      </c>
      <c r="AA211" s="59">
        <f>Z211</f>
        <v>0</v>
      </c>
      <c r="AB211" s="39">
        <f t="shared" si="191"/>
        <v>0</v>
      </c>
      <c r="AC211" s="39">
        <f t="shared" si="191"/>
        <v>0</v>
      </c>
      <c r="AD211" s="39">
        <f t="shared" si="191"/>
        <v>0</v>
      </c>
      <c r="AE211" s="39">
        <f>MAX(X211:Z211)+MAX(AB211:AD211)</f>
        <v>0</v>
      </c>
      <c r="AF211" s="59">
        <f>AD211</f>
        <v>0</v>
      </c>
      <c r="AG211" s="39">
        <f t="shared" si="192"/>
        <v>0</v>
      </c>
      <c r="AH211" s="39">
        <f t="shared" si="192"/>
        <v>0</v>
      </c>
      <c r="AI211" s="39">
        <f t="shared" si="192"/>
        <v>0</v>
      </c>
      <c r="AJ211" s="59">
        <f>AI211</f>
        <v>0</v>
      </c>
      <c r="AK211" s="28">
        <f>IF(OR(Z211&lt;0,AD211&lt;0,AI211&lt;0),"DQ",MAX(X211:Z211)+MAX(AB211:AD211)+MAX(AG211:AI211))</f>
        <v>0</v>
      </c>
    </row>
    <row r="212" spans="1:37" ht="12.75" hidden="1">
      <c r="A212" s="56"/>
      <c r="B212" s="60"/>
      <c r="C212" s="40"/>
      <c r="D212" s="41"/>
      <c r="E212" s="41"/>
      <c r="F212" s="37"/>
      <c r="G212" s="42"/>
      <c r="H212" s="43"/>
      <c r="I212" s="36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33"/>
      <c r="W212" s="61"/>
      <c r="X212" s="39"/>
      <c r="Y212" s="39"/>
      <c r="Z212" s="39"/>
      <c r="AA212" s="59"/>
      <c r="AB212" s="39"/>
      <c r="AC212" s="39"/>
      <c r="AD212" s="39"/>
      <c r="AE212" s="39"/>
      <c r="AF212" s="59"/>
      <c r="AG212" s="39"/>
      <c r="AH212" s="39"/>
      <c r="AI212" s="39"/>
      <c r="AJ212" s="59"/>
      <c r="AK212" s="28"/>
    </row>
    <row r="213" spans="1:37" ht="12.75" hidden="1">
      <c r="A213" s="56"/>
      <c r="B213" s="31" t="s">
        <v>76</v>
      </c>
      <c r="C213" s="22"/>
      <c r="D213" s="57"/>
      <c r="E213" s="23"/>
      <c r="F213" s="30"/>
      <c r="G213" s="34"/>
      <c r="H213" s="43"/>
      <c r="I213" s="36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33">
        <f>IF(OR(L213&lt;0,O213&lt;0,T213&lt;0),"DQ",(MAX(J213:L213)+MAX(M213:O213)+MAX(R213:T213)))</f>
        <v>0</v>
      </c>
      <c r="W213" s="61"/>
      <c r="X213" s="39">
        <f aca="true" t="shared" si="193" ref="X213:Z214">SUM(J213*2.2046)</f>
        <v>0</v>
      </c>
      <c r="Y213" s="39">
        <f t="shared" si="193"/>
        <v>0</v>
      </c>
      <c r="Z213" s="39">
        <f t="shared" si="193"/>
        <v>0</v>
      </c>
      <c r="AA213" s="59">
        <f>Z213</f>
        <v>0</v>
      </c>
      <c r="AB213" s="39">
        <f aca="true" t="shared" si="194" ref="AB213:AD214">SUM(M213*2.2046)</f>
        <v>0</v>
      </c>
      <c r="AC213" s="39">
        <f t="shared" si="194"/>
        <v>0</v>
      </c>
      <c r="AD213" s="39">
        <f t="shared" si="194"/>
        <v>0</v>
      </c>
      <c r="AE213" s="39"/>
      <c r="AF213" s="59">
        <f>AD213</f>
        <v>0</v>
      </c>
      <c r="AG213" s="39">
        <f aca="true" t="shared" si="195" ref="AG213:AI214">SUM(R213*2.2046)</f>
        <v>0</v>
      </c>
      <c r="AH213" s="39">
        <f t="shared" si="195"/>
        <v>0</v>
      </c>
      <c r="AI213" s="39">
        <f t="shared" si="195"/>
        <v>0</v>
      </c>
      <c r="AJ213" s="59">
        <f>AI213</f>
        <v>0</v>
      </c>
      <c r="AK213" s="28">
        <f>IF(OR(Z213&lt;0,AD213&lt;0,AI213&lt;0),"DQ",MAX(X213:Z213)+MAX(AB213:AD213)+MAX(AG213:AI213))</f>
        <v>0</v>
      </c>
    </row>
    <row r="214" spans="1:37" ht="12.75" hidden="1">
      <c r="A214" s="56"/>
      <c r="B214" s="60"/>
      <c r="C214" s="40"/>
      <c r="D214" s="41"/>
      <c r="E214" s="41"/>
      <c r="F214" s="37"/>
      <c r="G214" s="42"/>
      <c r="H214" s="43">
        <f>500/(-216.0475144+(16.2606339*F214)+(-0.002388645*POWER(F214,2))+(-0.00113732*POWER(F214,3))+(0.00000701863*POWER(F214,4))+(-0.00000001291*POWER(F214,5)))</f>
        <v>-2.314305727555271</v>
      </c>
      <c r="I214" s="36" t="e">
        <f>IF(OR(C214="open men",C214="open women",C214="submaster Men",C214="submaster Women"),1,LOOKUP(G214,TABLES!A:A,TABLES!B:B))</f>
        <v>#N/A</v>
      </c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33">
        <f>IF(OR(L214&lt;0,O214&lt;0,T214&lt;0),"DQ",(MAX(J214:L214)+MAX(M214:O214)+MAX(R214:T214)))</f>
        <v>0</v>
      </c>
      <c r="W214" s="61" t="e">
        <f>V214*H214*I214</f>
        <v>#N/A</v>
      </c>
      <c r="X214" s="39">
        <f t="shared" si="193"/>
        <v>0</v>
      </c>
      <c r="Y214" s="39">
        <f t="shared" si="193"/>
        <v>0</v>
      </c>
      <c r="Z214" s="39">
        <f t="shared" si="193"/>
        <v>0</v>
      </c>
      <c r="AA214" s="59">
        <f>Z214</f>
        <v>0</v>
      </c>
      <c r="AB214" s="39">
        <f t="shared" si="194"/>
        <v>0</v>
      </c>
      <c r="AC214" s="39">
        <f t="shared" si="194"/>
        <v>0</v>
      </c>
      <c r="AD214" s="39">
        <f t="shared" si="194"/>
        <v>0</v>
      </c>
      <c r="AE214" s="39">
        <f>MAX(X214:Z214)+MAX(AB214:AD214)</f>
        <v>0</v>
      </c>
      <c r="AF214" s="59">
        <f>AD214</f>
        <v>0</v>
      </c>
      <c r="AG214" s="39">
        <f t="shared" si="195"/>
        <v>0</v>
      </c>
      <c r="AH214" s="39">
        <f t="shared" si="195"/>
        <v>0</v>
      </c>
      <c r="AI214" s="39">
        <f t="shared" si="195"/>
        <v>0</v>
      </c>
      <c r="AJ214" s="59">
        <f>AI214</f>
        <v>0</v>
      </c>
      <c r="AK214" s="28">
        <f>IF(OR(Z214&lt;0,AD214&lt;0,AI214&lt;0),"DQ",MAX(X214:Z214)+MAX(AB214:AD214)+MAX(AG214:AI214))</f>
        <v>0</v>
      </c>
    </row>
    <row r="215" spans="1:37" ht="12.75" hidden="1">
      <c r="A215" s="56"/>
      <c r="B215" s="60"/>
      <c r="C215" s="40"/>
      <c r="D215" s="41"/>
      <c r="E215" s="41"/>
      <c r="F215" s="37"/>
      <c r="G215" s="42"/>
      <c r="H215" s="43"/>
      <c r="I215" s="36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33"/>
      <c r="W215" s="61"/>
      <c r="X215" s="39"/>
      <c r="Y215" s="39"/>
      <c r="Z215" s="39"/>
      <c r="AA215" s="59"/>
      <c r="AB215" s="39"/>
      <c r="AC215" s="39"/>
      <c r="AD215" s="39"/>
      <c r="AE215" s="39"/>
      <c r="AF215" s="59"/>
      <c r="AG215" s="39"/>
      <c r="AH215" s="39"/>
      <c r="AI215" s="39"/>
      <c r="AJ215" s="59"/>
      <c r="AK215" s="28"/>
    </row>
    <row r="216" spans="1:37" ht="12.75" hidden="1">
      <c r="A216" s="56"/>
      <c r="B216" s="31" t="s">
        <v>77</v>
      </c>
      <c r="C216" s="22"/>
      <c r="D216" s="57"/>
      <c r="E216" s="23"/>
      <c r="F216" s="30"/>
      <c r="G216" s="34"/>
      <c r="H216" s="35"/>
      <c r="I216" s="36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64"/>
      <c r="U216" s="58"/>
      <c r="V216" s="33">
        <f>IF(OR(L216&lt;0,O216&lt;0,T216&lt;0),"DQ",(MAX(J216:L216)+MAX(M216:O216)+MAX(R216:T216)))</f>
        <v>0</v>
      </c>
      <c r="W216" s="61"/>
      <c r="X216" s="39">
        <f aca="true" t="shared" si="196" ref="X216:Z217">SUM(J216*2.2046)</f>
        <v>0</v>
      </c>
      <c r="Y216" s="39">
        <f t="shared" si="196"/>
        <v>0</v>
      </c>
      <c r="Z216" s="39">
        <f t="shared" si="196"/>
        <v>0</v>
      </c>
      <c r="AA216" s="59">
        <f>Z216</f>
        <v>0</v>
      </c>
      <c r="AB216" s="39">
        <f aca="true" t="shared" si="197" ref="AB216:AD217">SUM(M216*2.2046)</f>
        <v>0</v>
      </c>
      <c r="AC216" s="39">
        <f t="shared" si="197"/>
        <v>0</v>
      </c>
      <c r="AD216" s="39">
        <f t="shared" si="197"/>
        <v>0</v>
      </c>
      <c r="AE216" s="39"/>
      <c r="AF216" s="59">
        <f>AD216</f>
        <v>0</v>
      </c>
      <c r="AG216" s="39">
        <f aca="true" t="shared" si="198" ref="AG216:AI217">SUM(R216*2.2046)</f>
        <v>0</v>
      </c>
      <c r="AH216" s="39">
        <f t="shared" si="198"/>
        <v>0</v>
      </c>
      <c r="AI216" s="39">
        <f t="shared" si="198"/>
        <v>0</v>
      </c>
      <c r="AJ216" s="59">
        <f>AI216</f>
        <v>0</v>
      </c>
      <c r="AK216" s="28">
        <f>IF(OR(Z216&lt;0,AD216&lt;0,AI216&lt;0),"DQ",MAX(X216:Z216)+MAX(AB216:AD216)+MAX(AG216:AI216))</f>
        <v>0</v>
      </c>
    </row>
    <row r="217" spans="1:37" ht="12.75" hidden="1">
      <c r="A217" s="56"/>
      <c r="B217" s="60"/>
      <c r="C217" s="40"/>
      <c r="D217" s="41"/>
      <c r="E217" s="41"/>
      <c r="F217" s="37"/>
      <c r="G217" s="42"/>
      <c r="H217" s="43">
        <f>500/(-216.0475144+(16.2606339*F217)+(-0.002388645*POWER(F217,2))+(-0.00113732*POWER(F217,3))+(0.00000701863*POWER(F217,4))+(-0.00000001291*POWER(F217,5)))</f>
        <v>-2.314305727555271</v>
      </c>
      <c r="I217" s="36" t="e">
        <f>IF(OR(C217="open men",C217="open women",C217="submaster Men",C217="submaster Women"),1,LOOKUP(G217,TABLES!A:A,TABLES!B:B))</f>
        <v>#N/A</v>
      </c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64"/>
      <c r="U217" s="58"/>
      <c r="V217" s="33">
        <f>IF(OR(L217&lt;0,O217&lt;0,T217&lt;0),"DQ",(MAX(J217:L217)+MAX(M217:O217)+MAX(R217:T217)))</f>
        <v>0</v>
      </c>
      <c r="W217" s="61" t="e">
        <f>V217*H217*I217</f>
        <v>#N/A</v>
      </c>
      <c r="X217" s="39">
        <f t="shared" si="196"/>
        <v>0</v>
      </c>
      <c r="Y217" s="39">
        <f t="shared" si="196"/>
        <v>0</v>
      </c>
      <c r="Z217" s="39">
        <f t="shared" si="196"/>
        <v>0</v>
      </c>
      <c r="AA217" s="59">
        <f>Z217</f>
        <v>0</v>
      </c>
      <c r="AB217" s="39">
        <f t="shared" si="197"/>
        <v>0</v>
      </c>
      <c r="AC217" s="39">
        <f t="shared" si="197"/>
        <v>0</v>
      </c>
      <c r="AD217" s="39">
        <f t="shared" si="197"/>
        <v>0</v>
      </c>
      <c r="AE217" s="39">
        <f>MAX(X217:Z217)+MAX(AB217:AD217)</f>
        <v>0</v>
      </c>
      <c r="AF217" s="59">
        <f>AD217</f>
        <v>0</v>
      </c>
      <c r="AG217" s="39">
        <f t="shared" si="198"/>
        <v>0</v>
      </c>
      <c r="AH217" s="39">
        <f t="shared" si="198"/>
        <v>0</v>
      </c>
      <c r="AI217" s="39">
        <f t="shared" si="198"/>
        <v>0</v>
      </c>
      <c r="AJ217" s="59">
        <f>AI217</f>
        <v>0</v>
      </c>
      <c r="AK217" s="28">
        <f>IF(OR(Z217&lt;0,AD217&lt;0,AI217&lt;0),"DQ",MAX(X217:Z217)+MAX(AB217:AD217)+MAX(AG217:AI217))</f>
        <v>0</v>
      </c>
    </row>
    <row r="218" spans="1:37" ht="12.75" hidden="1">
      <c r="A218" s="56"/>
      <c r="B218" s="60"/>
      <c r="C218" s="40"/>
      <c r="D218" s="41"/>
      <c r="E218" s="41"/>
      <c r="F218" s="37"/>
      <c r="G218" s="42"/>
      <c r="H218" s="43"/>
      <c r="I218" s="36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33"/>
      <c r="W218" s="61"/>
      <c r="X218" s="39"/>
      <c r="Y218" s="39"/>
      <c r="Z218" s="39"/>
      <c r="AA218" s="59"/>
      <c r="AB218" s="39"/>
      <c r="AC218" s="39"/>
      <c r="AD218" s="39"/>
      <c r="AE218" s="39"/>
      <c r="AF218" s="59"/>
      <c r="AG218" s="39"/>
      <c r="AH218" s="39"/>
      <c r="AI218" s="39"/>
      <c r="AJ218" s="59"/>
      <c r="AK218" s="28"/>
    </row>
    <row r="219" spans="1:37" ht="12.75" hidden="1">
      <c r="A219" s="56"/>
      <c r="B219" s="31" t="s">
        <v>56</v>
      </c>
      <c r="C219" s="22"/>
      <c r="D219" s="57"/>
      <c r="E219" s="23"/>
      <c r="F219" s="30"/>
      <c r="G219" s="34"/>
      <c r="H219" s="43"/>
      <c r="I219" s="36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33">
        <f>IF(OR(L219&lt;0,O219&lt;0,T219&lt;0),"DQ",(MAX(J219:L219)+MAX(M219:O219)+MAX(R219:T219)))</f>
        <v>0</v>
      </c>
      <c r="W219" s="61"/>
      <c r="X219" s="39">
        <f aca="true" t="shared" si="199" ref="X219:Z220">SUM(J219*2.2046)</f>
        <v>0</v>
      </c>
      <c r="Y219" s="39">
        <f t="shared" si="199"/>
        <v>0</v>
      </c>
      <c r="Z219" s="39">
        <f t="shared" si="199"/>
        <v>0</v>
      </c>
      <c r="AA219" s="59">
        <f>Z219</f>
        <v>0</v>
      </c>
      <c r="AB219" s="39">
        <f aca="true" t="shared" si="200" ref="AB219:AD220">SUM(M219*2.2046)</f>
        <v>0</v>
      </c>
      <c r="AC219" s="39">
        <f t="shared" si="200"/>
        <v>0</v>
      </c>
      <c r="AD219" s="39">
        <f t="shared" si="200"/>
        <v>0</v>
      </c>
      <c r="AE219" s="39"/>
      <c r="AF219" s="59">
        <f>AD219</f>
        <v>0</v>
      </c>
      <c r="AG219" s="39">
        <f aca="true" t="shared" si="201" ref="AG219:AI220">SUM(R219*2.2046)</f>
        <v>0</v>
      </c>
      <c r="AH219" s="39">
        <f t="shared" si="201"/>
        <v>0</v>
      </c>
      <c r="AI219" s="39">
        <f t="shared" si="201"/>
        <v>0</v>
      </c>
      <c r="AJ219" s="59">
        <f>AI219</f>
        <v>0</v>
      </c>
      <c r="AK219" s="28">
        <f>IF(OR(Z219&lt;0,AD219&lt;0,AI219&lt;0),"DQ",MAX(X219:Z219)+MAX(AB219:AD219)+MAX(AG219:AI219))</f>
        <v>0</v>
      </c>
    </row>
    <row r="220" spans="1:37" ht="12.75" hidden="1">
      <c r="A220" s="56"/>
      <c r="B220" s="60"/>
      <c r="C220" s="40"/>
      <c r="D220" s="41"/>
      <c r="E220" s="41"/>
      <c r="F220" s="37"/>
      <c r="G220" s="42"/>
      <c r="H220" s="43">
        <f>500/(-216.0475144+(16.2606339*F220)+(-0.002388645*POWER(F220,2))+(-0.00113732*POWER(F220,3))+(0.00000701863*POWER(F220,4))+(-0.00000001291*POWER(F220,5)))</f>
        <v>-2.314305727555271</v>
      </c>
      <c r="I220" s="36" t="e">
        <f>IF(OR(C220="open men",C220="open women",C220="submaster Men",C220="submaster Women"),1,LOOKUP(G220,TABLES!A:A,TABLES!B:B))</f>
        <v>#N/A</v>
      </c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33">
        <f>IF(OR(L220&lt;0,O220&lt;0,T220&lt;0),"DQ",(MAX(J220:L220)+MAX(M220:O220)+MAX(R220:T220)))</f>
        <v>0</v>
      </c>
      <c r="W220" s="61" t="e">
        <f>V220*H220*I220</f>
        <v>#N/A</v>
      </c>
      <c r="X220" s="39">
        <f t="shared" si="199"/>
        <v>0</v>
      </c>
      <c r="Y220" s="39">
        <f t="shared" si="199"/>
        <v>0</v>
      </c>
      <c r="Z220" s="39">
        <f t="shared" si="199"/>
        <v>0</v>
      </c>
      <c r="AA220" s="59">
        <f>Z220</f>
        <v>0</v>
      </c>
      <c r="AB220" s="39">
        <f t="shared" si="200"/>
        <v>0</v>
      </c>
      <c r="AC220" s="39">
        <f t="shared" si="200"/>
        <v>0</v>
      </c>
      <c r="AD220" s="39">
        <f t="shared" si="200"/>
        <v>0</v>
      </c>
      <c r="AE220" s="39">
        <f>MAX(X220:Z220)+MAX(AB220:AD220)</f>
        <v>0</v>
      </c>
      <c r="AF220" s="59">
        <f>AD220</f>
        <v>0</v>
      </c>
      <c r="AG220" s="39">
        <f t="shared" si="201"/>
        <v>0</v>
      </c>
      <c r="AH220" s="39">
        <f t="shared" si="201"/>
        <v>0</v>
      </c>
      <c r="AI220" s="39">
        <f t="shared" si="201"/>
        <v>0</v>
      </c>
      <c r="AJ220" s="59">
        <f>AI220</f>
        <v>0</v>
      </c>
      <c r="AK220" s="28">
        <f>IF(OR(Z220&lt;0,AD220&lt;0,AI220&lt;0),"DQ",MAX(X220:Z220)+MAX(AB220:AD220)+MAX(AG220:AI220))</f>
        <v>0</v>
      </c>
    </row>
    <row r="221" spans="1:37" ht="12.75" hidden="1">
      <c r="A221" s="56"/>
      <c r="B221" s="22"/>
      <c r="C221" s="22"/>
      <c r="D221" s="41"/>
      <c r="E221" s="23"/>
      <c r="F221" s="30"/>
      <c r="G221" s="34"/>
      <c r="H221" s="43"/>
      <c r="I221" s="36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33">
        <f>IF(OR(L221&lt;0,O221&lt;0,T221&lt;0),"DQ",(MAX(J221:L221)+MAX(M221:O221)+MAX(R221:T221)))</f>
        <v>0</v>
      </c>
      <c r="W221" s="61"/>
      <c r="X221" s="39"/>
      <c r="Y221" s="39"/>
      <c r="Z221" s="39"/>
      <c r="AA221" s="59">
        <f>Z221</f>
        <v>0</v>
      </c>
      <c r="AB221" s="39"/>
      <c r="AC221" s="39"/>
      <c r="AD221" s="39"/>
      <c r="AE221" s="39"/>
      <c r="AF221" s="59">
        <f>AD221</f>
        <v>0</v>
      </c>
      <c r="AG221" s="39"/>
      <c r="AH221" s="39"/>
      <c r="AI221" s="39"/>
      <c r="AJ221" s="59">
        <f>AI221</f>
        <v>0</v>
      </c>
      <c r="AK221" s="28">
        <f>IF(OR(Z221&lt;0,AD221&lt;0,AI221&lt;0),"DQ",MAX(X221:Z221)+MAX(AB221:AD221)+MAX(AG221:AI221))</f>
        <v>0</v>
      </c>
    </row>
    <row r="222" spans="1:37" ht="12.75">
      <c r="A222" s="56"/>
      <c r="B222" s="31" t="s">
        <v>56</v>
      </c>
      <c r="C222" s="22"/>
      <c r="D222" s="57"/>
      <c r="E222" s="23"/>
      <c r="F222" s="30"/>
      <c r="G222" s="34"/>
      <c r="H222" s="43"/>
      <c r="I222" s="36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33">
        <f>IF(OR(L222&lt;0,O222&lt;0,T222&lt;0),"DQ",(MAX(J222:L222)+MAX(M222:O222)+MAX(R222:T222)))</f>
        <v>0</v>
      </c>
      <c r="W222" s="61"/>
      <c r="X222" s="39">
        <f aca="true" t="shared" si="202" ref="X222:Z223">SUM(J222*2.2046)</f>
        <v>0</v>
      </c>
      <c r="Y222" s="39">
        <f t="shared" si="202"/>
        <v>0</v>
      </c>
      <c r="Z222" s="39">
        <f t="shared" si="202"/>
        <v>0</v>
      </c>
      <c r="AA222" s="59">
        <f>Z222</f>
        <v>0</v>
      </c>
      <c r="AB222" s="39">
        <f aca="true" t="shared" si="203" ref="AB222:AD223">SUM(M222*2.2046)</f>
        <v>0</v>
      </c>
      <c r="AC222" s="39">
        <f t="shared" si="203"/>
        <v>0</v>
      </c>
      <c r="AD222" s="39">
        <f t="shared" si="203"/>
        <v>0</v>
      </c>
      <c r="AE222" s="39"/>
      <c r="AF222" s="59">
        <f>AD222</f>
        <v>0</v>
      </c>
      <c r="AG222" s="39">
        <f aca="true" t="shared" si="204" ref="AG222:AI223">SUM(R222*2.2046)</f>
        <v>0</v>
      </c>
      <c r="AH222" s="39">
        <f t="shared" si="204"/>
        <v>0</v>
      </c>
      <c r="AI222" s="39">
        <f t="shared" si="204"/>
        <v>0</v>
      </c>
      <c r="AJ222" s="59">
        <f>AI222</f>
        <v>0</v>
      </c>
      <c r="AK222" s="28">
        <f>IF(OR(Z222&lt;0,AD222&lt;0,AI222&lt;0),"DQ",MAX(X222:Z222)+MAX(AB222:AD222)+MAX(AG222:AI222))</f>
        <v>0</v>
      </c>
    </row>
    <row r="223" spans="1:37" ht="12.75">
      <c r="A223" s="56">
        <v>1</v>
      </c>
      <c r="B223" s="60" t="s">
        <v>112</v>
      </c>
      <c r="C223" s="40" t="s">
        <v>113</v>
      </c>
      <c r="D223" s="41" t="s">
        <v>114</v>
      </c>
      <c r="E223" s="41">
        <v>90</v>
      </c>
      <c r="F223" s="37">
        <v>85.7</v>
      </c>
      <c r="G223" s="42">
        <v>29</v>
      </c>
      <c r="H223" s="43">
        <f>500/(-216.0475144+(16.2606339*F223)+(-0.002388645*POWER(F223,2))+(-0.00113732*POWER(F223,3))+(0.00000701863*POWER(F223,4))+(-0.00000001291*POWER(F223,5)))</f>
        <v>0.6553030532772087</v>
      </c>
      <c r="I223" s="36">
        <f>IF(OR(C223="open men",C223="open women",C223="submaster Men",C223="submaster Women"),1,LOOKUP(G223,TABLES!A:A,TABLES!B:B))</f>
        <v>1</v>
      </c>
      <c r="J223" s="58"/>
      <c r="K223" s="58"/>
      <c r="L223" s="58"/>
      <c r="M223" s="58"/>
      <c r="N223" s="58"/>
      <c r="O223" s="58">
        <v>195</v>
      </c>
      <c r="P223" s="58"/>
      <c r="Q223" s="58"/>
      <c r="R223" s="58"/>
      <c r="S223" s="58"/>
      <c r="T223" s="58"/>
      <c r="U223" s="58"/>
      <c r="V223" s="33">
        <f>IF(OR(L223&lt;0,O223&lt;0,T223&lt;0),"DQ",(MAX(J223:L223)+MAX(M223:O223)+MAX(R223:T223)))</f>
        <v>195</v>
      </c>
      <c r="W223" s="61">
        <f>V223*H223*I223</f>
        <v>127.78409538905571</v>
      </c>
      <c r="X223" s="39">
        <f t="shared" si="202"/>
        <v>0</v>
      </c>
      <c r="Y223" s="39">
        <f t="shared" si="202"/>
        <v>0</v>
      </c>
      <c r="Z223" s="39">
        <f t="shared" si="202"/>
        <v>0</v>
      </c>
      <c r="AA223" s="59">
        <f>Z223</f>
        <v>0</v>
      </c>
      <c r="AB223" s="39">
        <f t="shared" si="203"/>
        <v>0</v>
      </c>
      <c r="AC223" s="39">
        <f t="shared" si="203"/>
        <v>0</v>
      </c>
      <c r="AD223" s="39">
        <f t="shared" si="203"/>
        <v>429.89700000000005</v>
      </c>
      <c r="AE223" s="39">
        <f>MAX(X223:Z223)+MAX(AB223:AD223)</f>
        <v>429.89700000000005</v>
      </c>
      <c r="AF223" s="59">
        <f>AD223</f>
        <v>429.89700000000005</v>
      </c>
      <c r="AG223" s="39">
        <f t="shared" si="204"/>
        <v>0</v>
      </c>
      <c r="AH223" s="39">
        <f t="shared" si="204"/>
        <v>0</v>
      </c>
      <c r="AI223" s="39">
        <f t="shared" si="204"/>
        <v>0</v>
      </c>
      <c r="AJ223" s="59">
        <f>AI223</f>
        <v>0</v>
      </c>
      <c r="AK223" s="28">
        <f>IF(OR(Z223&lt;0,AD223&lt;0,AI223&lt;0),"DQ",MAX(X223:Z223)+MAX(AB223:AD223)+MAX(AG223:AI223))</f>
        <v>429.89700000000005</v>
      </c>
    </row>
    <row r="224" spans="1:37" ht="12.75">
      <c r="A224" s="56">
        <v>2</v>
      </c>
      <c r="B224" s="60" t="s">
        <v>188</v>
      </c>
      <c r="C224" s="40" t="s">
        <v>113</v>
      </c>
      <c r="D224" s="41" t="s">
        <v>114</v>
      </c>
      <c r="E224" s="41">
        <v>90</v>
      </c>
      <c r="F224" s="37">
        <v>85.5</v>
      </c>
      <c r="G224" s="42">
        <v>22</v>
      </c>
      <c r="H224" s="43">
        <f>500/(-216.0475144+(16.2606339*F224)+(-0.002388645*POWER(F224,2))+(-0.00113732*POWER(F224,3))+(0.00000701863*POWER(F224,4))+(-0.00000001291*POWER(F224,5)))</f>
        <v>0.6561620422333446</v>
      </c>
      <c r="I224" s="36">
        <f>IF(OR(C224="open men",C224="open women",C224="submaster Men",C224="submaster Women"),1,LOOKUP(G224,TABLES!A:A,TABLES!B:B))</f>
        <v>1</v>
      </c>
      <c r="J224" s="58"/>
      <c r="K224" s="58"/>
      <c r="L224" s="58"/>
      <c r="M224" s="58"/>
      <c r="N224" s="58"/>
      <c r="O224" s="58">
        <v>140</v>
      </c>
      <c r="P224" s="58"/>
      <c r="Q224" s="58"/>
      <c r="R224" s="58"/>
      <c r="S224" s="58"/>
      <c r="T224" s="58"/>
      <c r="U224" s="58"/>
      <c r="V224" s="33">
        <f>L224+O224+T224</f>
        <v>140</v>
      </c>
      <c r="W224" s="61">
        <f>V224*H224*I224</f>
        <v>91.86268591266824</v>
      </c>
      <c r="X224" s="39"/>
      <c r="Y224" s="39"/>
      <c r="Z224" s="39"/>
      <c r="AA224" s="59">
        <f>Z224</f>
        <v>0</v>
      </c>
      <c r="AB224" s="39">
        <f>SUM(M224*2.2046)</f>
        <v>0</v>
      </c>
      <c r="AC224" s="39">
        <f>SUM(N224*2.2046)</f>
        <v>0</v>
      </c>
      <c r="AD224" s="39">
        <f>SUM(O224*2.2046)</f>
        <v>308.644</v>
      </c>
      <c r="AE224" s="39">
        <f>MAX(X224:Z224)+MAX(AB224:AD224)</f>
        <v>308.644</v>
      </c>
      <c r="AF224" s="59">
        <f>AD224</f>
        <v>308.644</v>
      </c>
      <c r="AG224" s="39">
        <f>SUM(R224*2.2046)</f>
        <v>0</v>
      </c>
      <c r="AH224" s="39">
        <f>SUM(S224*2.2046)</f>
        <v>0</v>
      </c>
      <c r="AI224" s="39">
        <f>SUM(T224*2.2046)</f>
        <v>0</v>
      </c>
      <c r="AJ224" s="59">
        <f>AI224</f>
        <v>0</v>
      </c>
      <c r="AK224" s="28">
        <f>IF(OR(Z224&lt;0,AD224&lt;0,AI224&lt;0),"DQ",MAX(X224:Z224)+MAX(AB224:AD224)+MAX(AG224:AI224))</f>
        <v>308.644</v>
      </c>
    </row>
    <row r="225" spans="1:37" ht="12.75">
      <c r="A225" s="56"/>
      <c r="B225" s="60"/>
      <c r="C225" s="40"/>
      <c r="D225" s="41"/>
      <c r="E225" s="41"/>
      <c r="F225" s="37"/>
      <c r="G225" s="42"/>
      <c r="H225" s="43"/>
      <c r="I225" s="36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33"/>
      <c r="W225" s="61"/>
      <c r="X225" s="39"/>
      <c r="Y225" s="39"/>
      <c r="Z225" s="39"/>
      <c r="AA225" s="59"/>
      <c r="AB225" s="39"/>
      <c r="AC225" s="39"/>
      <c r="AD225" s="39"/>
      <c r="AE225" s="39"/>
      <c r="AF225" s="59"/>
      <c r="AG225" s="39"/>
      <c r="AH225" s="39"/>
      <c r="AI225" s="39"/>
      <c r="AJ225" s="59"/>
      <c r="AK225" s="28"/>
    </row>
    <row r="226" spans="1:37" ht="12.75">
      <c r="A226" s="56"/>
      <c r="B226" s="31" t="s">
        <v>180</v>
      </c>
      <c r="C226" s="22"/>
      <c r="D226" s="57"/>
      <c r="E226" s="23"/>
      <c r="F226" s="30"/>
      <c r="G226" s="34"/>
      <c r="H226" s="43"/>
      <c r="I226" s="36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33">
        <f>IF(OR(L226&lt;0,O226&lt;0,T226&lt;0),"DQ",(MAX(J226:L226)+MAX(M226:O226)+MAX(R226:T226)))</f>
        <v>0</v>
      </c>
      <c r="W226" s="61"/>
      <c r="X226" s="39">
        <f aca="true" t="shared" si="205" ref="X226:Z227">SUM(J226*2.2046)</f>
        <v>0</v>
      </c>
      <c r="Y226" s="39">
        <f t="shared" si="205"/>
        <v>0</v>
      </c>
      <c r="Z226" s="39">
        <f t="shared" si="205"/>
        <v>0</v>
      </c>
      <c r="AA226" s="59">
        <f>Z226</f>
        <v>0</v>
      </c>
      <c r="AB226" s="39">
        <f aca="true" t="shared" si="206" ref="AB226:AD227">SUM(M226*2.2046)</f>
        <v>0</v>
      </c>
      <c r="AC226" s="39">
        <f t="shared" si="206"/>
        <v>0</v>
      </c>
      <c r="AD226" s="39">
        <f t="shared" si="206"/>
        <v>0</v>
      </c>
      <c r="AE226" s="39"/>
      <c r="AF226" s="59">
        <f>AD226</f>
        <v>0</v>
      </c>
      <c r="AG226" s="39">
        <f aca="true" t="shared" si="207" ref="AG226:AI227">SUM(R226*2.2046)</f>
        <v>0</v>
      </c>
      <c r="AH226" s="39">
        <f t="shared" si="207"/>
        <v>0</v>
      </c>
      <c r="AI226" s="39">
        <f t="shared" si="207"/>
        <v>0</v>
      </c>
      <c r="AJ226" s="59">
        <f>AI226</f>
        <v>0</v>
      </c>
      <c r="AK226" s="28">
        <f>IF(OR(Z226&lt;0,AD226&lt;0,AI226&lt;0),"DQ",MAX(X226:Z226)+MAX(AB226:AD226)+MAX(AG226:AI226))</f>
        <v>0</v>
      </c>
    </row>
    <row r="227" spans="1:37" ht="12.75">
      <c r="A227" s="56">
        <v>1</v>
      </c>
      <c r="B227" s="60" t="s">
        <v>79</v>
      </c>
      <c r="C227" s="40" t="s">
        <v>118</v>
      </c>
      <c r="D227" s="41" t="s">
        <v>114</v>
      </c>
      <c r="E227" s="41">
        <v>100</v>
      </c>
      <c r="F227" s="37">
        <v>90.4</v>
      </c>
      <c r="G227" s="42">
        <v>20</v>
      </c>
      <c r="H227" s="43">
        <f>500/(-216.0475144+(16.2606339*F227)+(-0.002388645*POWER(F227,2))+(-0.00113732*POWER(F227,3))+(0.00000701863*POWER(F227,4))+(-0.00000001291*POWER(F227,5)))</f>
        <v>0.636962705637144</v>
      </c>
      <c r="I227" s="36">
        <f>IF(OR(C227="open men",C227="open women",C227="submaster Men",C227="submaster Women"),1,LOOKUP(G227,TABLES!A:A,TABLES!B:B))</f>
        <v>1.03</v>
      </c>
      <c r="J227" s="58"/>
      <c r="K227" s="58"/>
      <c r="L227" s="58"/>
      <c r="M227" s="58"/>
      <c r="N227" s="58"/>
      <c r="O227" s="58">
        <v>165</v>
      </c>
      <c r="P227" s="58"/>
      <c r="Q227" s="58"/>
      <c r="R227" s="58"/>
      <c r="S227" s="58"/>
      <c r="T227" s="58"/>
      <c r="U227" s="58"/>
      <c r="V227" s="33">
        <f>IF(OR(L227&lt;0,O227&lt;0,T227&lt;0),"DQ",(MAX(J227:L227)+MAX(M227:O227)+MAX(R227:T227)))</f>
        <v>165</v>
      </c>
      <c r="W227" s="61">
        <f>V227*H227*I227</f>
        <v>108.25181182303263</v>
      </c>
      <c r="X227" s="39">
        <f t="shared" si="205"/>
        <v>0</v>
      </c>
      <c r="Y227" s="39">
        <f t="shared" si="205"/>
        <v>0</v>
      </c>
      <c r="Z227" s="39">
        <f t="shared" si="205"/>
        <v>0</v>
      </c>
      <c r="AA227" s="59">
        <f>Z227</f>
        <v>0</v>
      </c>
      <c r="AB227" s="39">
        <f t="shared" si="206"/>
        <v>0</v>
      </c>
      <c r="AC227" s="39">
        <f t="shared" si="206"/>
        <v>0</v>
      </c>
      <c r="AD227" s="39">
        <f t="shared" si="206"/>
        <v>363.759</v>
      </c>
      <c r="AE227" s="39">
        <f>MAX(X227:Z227)+MAX(AB227:AD227)</f>
        <v>363.759</v>
      </c>
      <c r="AF227" s="59">
        <f>AD227</f>
        <v>363.759</v>
      </c>
      <c r="AG227" s="39">
        <f t="shared" si="207"/>
        <v>0</v>
      </c>
      <c r="AH227" s="39">
        <f t="shared" si="207"/>
        <v>0</v>
      </c>
      <c r="AI227" s="39">
        <f t="shared" si="207"/>
        <v>0</v>
      </c>
      <c r="AJ227" s="59">
        <f>AI227</f>
        <v>0</v>
      </c>
      <c r="AK227" s="28">
        <f>IF(OR(Z227&lt;0,AD227&lt;0,AI227&lt;0),"DQ",MAX(X227:Z227)+MAX(AB227:AD227)+MAX(AG227:AI227))</f>
        <v>363.759</v>
      </c>
    </row>
    <row r="228" spans="1:37" ht="12.75">
      <c r="A228" s="56"/>
      <c r="B228" s="60"/>
      <c r="C228" s="40"/>
      <c r="D228" s="41"/>
      <c r="E228" s="41"/>
      <c r="F228" s="37"/>
      <c r="G228" s="42"/>
      <c r="H228" s="43"/>
      <c r="I228" s="36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33"/>
      <c r="W228" s="61"/>
      <c r="X228" s="39"/>
      <c r="Y228" s="39"/>
      <c r="Z228" s="39"/>
      <c r="AA228" s="59"/>
      <c r="AB228" s="39"/>
      <c r="AC228" s="39"/>
      <c r="AD228" s="39"/>
      <c r="AE228" s="39"/>
      <c r="AF228" s="59"/>
      <c r="AG228" s="39"/>
      <c r="AH228" s="39"/>
      <c r="AI228" s="39"/>
      <c r="AJ228" s="59"/>
      <c r="AK228" s="28"/>
    </row>
    <row r="229" spans="1:37" ht="12.75">
      <c r="A229" s="56"/>
      <c r="B229" s="31" t="s">
        <v>184</v>
      </c>
      <c r="C229" s="22"/>
      <c r="D229" s="57"/>
      <c r="E229" s="23"/>
      <c r="F229" s="30"/>
      <c r="G229" s="34"/>
      <c r="H229" s="43"/>
      <c r="I229" s="36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33">
        <f>IF(OR(L229&lt;0,O229&lt;0,T229&lt;0),"DQ",(MAX(J229:L229)+MAX(M229:O229)+MAX(R229:T229)))</f>
        <v>0</v>
      </c>
      <c r="W229" s="61"/>
      <c r="X229" s="39">
        <f aca="true" t="shared" si="208" ref="X229:Z230">SUM(J229*2.2046)</f>
        <v>0</v>
      </c>
      <c r="Y229" s="39">
        <f t="shared" si="208"/>
        <v>0</v>
      </c>
      <c r="Z229" s="39">
        <f t="shared" si="208"/>
        <v>0</v>
      </c>
      <c r="AA229" s="59">
        <f>Z229</f>
        <v>0</v>
      </c>
      <c r="AB229" s="39">
        <f aca="true" t="shared" si="209" ref="AB229:AD230">SUM(M229*2.2046)</f>
        <v>0</v>
      </c>
      <c r="AC229" s="39">
        <f t="shared" si="209"/>
        <v>0</v>
      </c>
      <c r="AD229" s="39">
        <f t="shared" si="209"/>
        <v>0</v>
      </c>
      <c r="AE229" s="39"/>
      <c r="AF229" s="59">
        <f>AD229</f>
        <v>0</v>
      </c>
      <c r="AG229" s="39">
        <f aca="true" t="shared" si="210" ref="AG229:AI230">SUM(R229*2.2046)</f>
        <v>0</v>
      </c>
      <c r="AH229" s="39">
        <f t="shared" si="210"/>
        <v>0</v>
      </c>
      <c r="AI229" s="39">
        <f t="shared" si="210"/>
        <v>0</v>
      </c>
      <c r="AJ229" s="59">
        <f>AI229</f>
        <v>0</v>
      </c>
      <c r="AK229" s="28">
        <f>IF(OR(Z229&lt;0,AD229&lt;0,AI229&lt;0),"DQ",MAX(X229:Z229)+MAX(AB229:AD229)+MAX(AG229:AI229))</f>
        <v>0</v>
      </c>
    </row>
    <row r="230" spans="1:37" ht="12.75">
      <c r="A230" s="56">
        <v>1</v>
      </c>
      <c r="B230" s="60" t="s">
        <v>183</v>
      </c>
      <c r="C230" s="40" t="s">
        <v>118</v>
      </c>
      <c r="D230" s="41" t="s">
        <v>114</v>
      </c>
      <c r="E230" s="41">
        <v>90</v>
      </c>
      <c r="F230" s="37">
        <v>82.8</v>
      </c>
      <c r="G230" s="42">
        <v>18</v>
      </c>
      <c r="H230" s="43">
        <f>500/(-216.0475144+(16.2606339*F230)+(-0.002388645*POWER(F230,2))+(-0.00113732*POWER(F230,3))+(0.00000701863*POWER(F230,4))+(-0.00000001291*POWER(F230,5)))</f>
        <v>0.6684564612101294</v>
      </c>
      <c r="I230" s="36">
        <f>IF(OR(C230="open men",C230="open women",C230="submaster Men",C230="submaster Women"),1,LOOKUP(G230,TABLES!A:A,TABLES!B:B))</f>
        <v>1.06</v>
      </c>
      <c r="J230" s="58"/>
      <c r="K230" s="58"/>
      <c r="L230" s="58"/>
      <c r="M230" s="58"/>
      <c r="N230" s="58"/>
      <c r="O230" s="58">
        <v>115</v>
      </c>
      <c r="P230" s="58"/>
      <c r="Q230" s="58"/>
      <c r="R230" s="58"/>
      <c r="S230" s="58"/>
      <c r="T230" s="58"/>
      <c r="U230" s="58"/>
      <c r="V230" s="33">
        <f>IF(OR(L230&lt;0,O230&lt;0,T230&lt;0),"DQ",(MAX(J230:L230)+MAX(M230:O230)+MAX(R230:T230)))</f>
        <v>115</v>
      </c>
      <c r="W230" s="61">
        <f>V230*H230*I230</f>
        <v>81.48484262151477</v>
      </c>
      <c r="X230" s="39">
        <f t="shared" si="208"/>
        <v>0</v>
      </c>
      <c r="Y230" s="39">
        <f t="shared" si="208"/>
        <v>0</v>
      </c>
      <c r="Z230" s="39">
        <f t="shared" si="208"/>
        <v>0</v>
      </c>
      <c r="AA230" s="59">
        <f>Z230</f>
        <v>0</v>
      </c>
      <c r="AB230" s="39">
        <f t="shared" si="209"/>
        <v>0</v>
      </c>
      <c r="AC230" s="39">
        <f t="shared" si="209"/>
        <v>0</v>
      </c>
      <c r="AD230" s="39">
        <f t="shared" si="209"/>
        <v>253.52900000000002</v>
      </c>
      <c r="AE230" s="39">
        <f>MAX(X230:Z230)+MAX(AB230:AD230)</f>
        <v>253.52900000000002</v>
      </c>
      <c r="AF230" s="59">
        <f>AD230</f>
        <v>253.52900000000002</v>
      </c>
      <c r="AG230" s="39">
        <f t="shared" si="210"/>
        <v>0</v>
      </c>
      <c r="AH230" s="39">
        <f t="shared" si="210"/>
        <v>0</v>
      </c>
      <c r="AI230" s="39">
        <f t="shared" si="210"/>
        <v>0</v>
      </c>
      <c r="AJ230" s="59">
        <f>AI230</f>
        <v>0</v>
      </c>
      <c r="AK230" s="28">
        <f>IF(OR(Z230&lt;0,AD230&lt;0,AI230&lt;0),"DQ",MAX(X230:Z230)+MAX(AB230:AD230)+MAX(AG230:AI230))</f>
        <v>253.52900000000002</v>
      </c>
    </row>
    <row r="231" spans="1:37" ht="12.75">
      <c r="A231" s="56"/>
      <c r="B231" s="40"/>
      <c r="C231" s="40"/>
      <c r="D231" s="41"/>
      <c r="E231" s="41"/>
      <c r="F231" s="37"/>
      <c r="G231" s="42"/>
      <c r="H231" s="43"/>
      <c r="I231" s="36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33">
        <f>IF(OR(L231&lt;0,O231&lt;0,T231&lt;0),"DQ",(MAX(J231:L231)+MAX(M231:O231)+MAX(R231:T231)))</f>
        <v>0</v>
      </c>
      <c r="W231" s="61"/>
      <c r="X231" s="39"/>
      <c r="Y231" s="39"/>
      <c r="Z231" s="39"/>
      <c r="AA231" s="59">
        <f>Z231</f>
        <v>0</v>
      </c>
      <c r="AB231" s="39"/>
      <c r="AC231" s="39"/>
      <c r="AD231" s="39"/>
      <c r="AE231" s="39"/>
      <c r="AF231" s="59">
        <f>AD231</f>
        <v>0</v>
      </c>
      <c r="AG231" s="39"/>
      <c r="AH231" s="39"/>
      <c r="AI231" s="39"/>
      <c r="AJ231" s="59">
        <f>AI231</f>
        <v>0</v>
      </c>
      <c r="AK231" s="28">
        <f>IF(OR(Z231&lt;0,AD231&lt;0,AI231&lt;0),"DQ",MAX(X231:Z231)+MAX(AB231:AD231)+MAX(AG231:AI231))</f>
        <v>0</v>
      </c>
    </row>
    <row r="232" spans="1:37" ht="12.75">
      <c r="A232" s="56"/>
      <c r="B232" s="31" t="s">
        <v>62</v>
      </c>
      <c r="C232" s="22"/>
      <c r="D232" s="57"/>
      <c r="E232" s="23"/>
      <c r="F232" s="30"/>
      <c r="G232" s="34"/>
      <c r="H232" s="43"/>
      <c r="I232" s="36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33">
        <f>IF(OR(L232&lt;0,O232&lt;0,T232&lt;0),"DQ",(MAX(J232:L232)+MAX(M232:O232)+MAX(R232:T232)))</f>
        <v>0</v>
      </c>
      <c r="W232" s="61"/>
      <c r="X232" s="39">
        <f aca="true" t="shared" si="211" ref="X232:Z233">SUM(J232*2.2046)</f>
        <v>0</v>
      </c>
      <c r="Y232" s="39">
        <f t="shared" si="211"/>
        <v>0</v>
      </c>
      <c r="Z232" s="39">
        <f t="shared" si="211"/>
        <v>0</v>
      </c>
      <c r="AA232" s="59">
        <f>Z232</f>
        <v>0</v>
      </c>
      <c r="AB232" s="39">
        <f aca="true" t="shared" si="212" ref="AB232:AD233">SUM(M232*2.2046)</f>
        <v>0</v>
      </c>
      <c r="AC232" s="39">
        <f t="shared" si="212"/>
        <v>0</v>
      </c>
      <c r="AD232" s="39">
        <f t="shared" si="212"/>
        <v>0</v>
      </c>
      <c r="AE232" s="39"/>
      <c r="AF232" s="59">
        <f>AD232</f>
        <v>0</v>
      </c>
      <c r="AG232" s="39">
        <f aca="true" t="shared" si="213" ref="AG232:AI233">SUM(R232*2.2046)</f>
        <v>0</v>
      </c>
      <c r="AH232" s="39">
        <f t="shared" si="213"/>
        <v>0</v>
      </c>
      <c r="AI232" s="39">
        <f t="shared" si="213"/>
        <v>0</v>
      </c>
      <c r="AJ232" s="59">
        <f>AI232</f>
        <v>0</v>
      </c>
      <c r="AK232" s="28">
        <f>IF(OR(Z232&lt;0,AD232&lt;0,AI232&lt;0),"DQ",MAX(X232:Z232)+MAX(AB232:AD232)+MAX(AG232:AI232))</f>
        <v>0</v>
      </c>
    </row>
    <row r="233" spans="1:37" ht="12.75">
      <c r="A233" s="56">
        <v>1</v>
      </c>
      <c r="B233" s="60" t="s">
        <v>115</v>
      </c>
      <c r="C233" s="40" t="s">
        <v>113</v>
      </c>
      <c r="D233" s="41" t="s">
        <v>114</v>
      </c>
      <c r="E233" s="41">
        <v>110</v>
      </c>
      <c r="F233" s="37">
        <v>101.7</v>
      </c>
      <c r="G233" s="42">
        <v>30</v>
      </c>
      <c r="H233" s="43">
        <f>500/(-216.0475144+(16.2606339*F233)+(-0.002388645*POWER(F233,2))+(-0.00113732*POWER(F233,3))+(0.00000701863*POWER(F233,4))+(-0.00000001291*POWER(F233,5)))</f>
        <v>0.6045904860715445</v>
      </c>
      <c r="I233" s="36">
        <f>IF(OR(C233="open men",C233="open women",C233="submaster Men",C233="submaster Women"),1,LOOKUP(G233,TABLES!A:A,TABLES!B:B))</f>
        <v>1</v>
      </c>
      <c r="J233" s="58"/>
      <c r="K233" s="58"/>
      <c r="L233" s="58"/>
      <c r="M233" s="58"/>
      <c r="N233" s="58"/>
      <c r="O233" s="58">
        <v>200</v>
      </c>
      <c r="P233" s="58"/>
      <c r="Q233" s="58"/>
      <c r="R233" s="58"/>
      <c r="S233" s="58"/>
      <c r="T233" s="58"/>
      <c r="U233" s="58"/>
      <c r="V233" s="33">
        <f>IF(OR(L233&lt;0,O233&lt;0,T233&lt;0),"DQ",(MAX(J233:L233)+MAX(M233:O233)+MAX(R233:T233)))</f>
        <v>200</v>
      </c>
      <c r="W233" s="61">
        <f>V233*H233*I233</f>
        <v>120.9180972143089</v>
      </c>
      <c r="X233" s="39">
        <f t="shared" si="211"/>
        <v>0</v>
      </c>
      <c r="Y233" s="39">
        <f t="shared" si="211"/>
        <v>0</v>
      </c>
      <c r="Z233" s="39">
        <f t="shared" si="211"/>
        <v>0</v>
      </c>
      <c r="AA233" s="59">
        <f>Z233</f>
        <v>0</v>
      </c>
      <c r="AB233" s="39">
        <f t="shared" si="212"/>
        <v>0</v>
      </c>
      <c r="AC233" s="39">
        <f t="shared" si="212"/>
        <v>0</v>
      </c>
      <c r="AD233" s="39">
        <f t="shared" si="212"/>
        <v>440.92</v>
      </c>
      <c r="AE233" s="39">
        <f>MAX(X233:Z233)+MAX(AB233:AD233)</f>
        <v>440.92</v>
      </c>
      <c r="AF233" s="59">
        <f>AD233</f>
        <v>440.92</v>
      </c>
      <c r="AG233" s="39">
        <f t="shared" si="213"/>
        <v>0</v>
      </c>
      <c r="AH233" s="39">
        <f t="shared" si="213"/>
        <v>0</v>
      </c>
      <c r="AI233" s="39">
        <f t="shared" si="213"/>
        <v>0</v>
      </c>
      <c r="AJ233" s="59">
        <f>AI233</f>
        <v>0</v>
      </c>
      <c r="AK233" s="28">
        <f>IF(OR(Z233&lt;0,AD233&lt;0,AI233&lt;0),"DQ",MAX(X233:Z233)+MAX(AB233:AD233)+MAX(AG233:AI233))</f>
        <v>440.92</v>
      </c>
    </row>
    <row r="234" spans="1:37" ht="12.75">
      <c r="A234" s="56"/>
      <c r="B234" s="60"/>
      <c r="C234" s="40"/>
      <c r="D234" s="41"/>
      <c r="E234" s="41"/>
      <c r="F234" s="37"/>
      <c r="G234" s="42"/>
      <c r="H234" s="43"/>
      <c r="I234" s="36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33"/>
      <c r="W234" s="61"/>
      <c r="X234" s="39"/>
      <c r="Y234" s="39"/>
      <c r="Z234" s="39"/>
      <c r="AA234" s="59"/>
      <c r="AB234" s="39"/>
      <c r="AC234" s="39"/>
      <c r="AD234" s="39"/>
      <c r="AE234" s="39"/>
      <c r="AF234" s="59"/>
      <c r="AG234" s="39"/>
      <c r="AH234" s="39"/>
      <c r="AI234" s="39"/>
      <c r="AJ234" s="59"/>
      <c r="AK234" s="28"/>
    </row>
    <row r="235" spans="1:37" ht="12.75">
      <c r="A235" s="56"/>
      <c r="B235" s="31" t="s">
        <v>136</v>
      </c>
      <c r="C235" s="22"/>
      <c r="D235" s="57"/>
      <c r="E235" s="23"/>
      <c r="F235" s="30"/>
      <c r="G235" s="34"/>
      <c r="H235" s="43"/>
      <c r="I235" s="36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33">
        <f>IF(OR(L235&lt;0,O235&lt;0,T235&lt;0),"DQ",(MAX(J235:L235)+MAX(M235:O235)+MAX(R235:T235)))</f>
        <v>0</v>
      </c>
      <c r="W235" s="61"/>
      <c r="X235" s="39">
        <f aca="true" t="shared" si="214" ref="X235:Z236">SUM(J235*2.2046)</f>
        <v>0</v>
      </c>
      <c r="Y235" s="39">
        <f t="shared" si="214"/>
        <v>0</v>
      </c>
      <c r="Z235" s="39">
        <f t="shared" si="214"/>
        <v>0</v>
      </c>
      <c r="AA235" s="59">
        <f>Z235</f>
        <v>0</v>
      </c>
      <c r="AB235" s="39">
        <f aca="true" t="shared" si="215" ref="AB235:AD236">SUM(M235*2.2046)</f>
        <v>0</v>
      </c>
      <c r="AC235" s="39">
        <f t="shared" si="215"/>
        <v>0</v>
      </c>
      <c r="AD235" s="39">
        <f t="shared" si="215"/>
        <v>0</v>
      </c>
      <c r="AE235" s="39"/>
      <c r="AF235" s="59">
        <f>AD235</f>
        <v>0</v>
      </c>
      <c r="AG235" s="39">
        <f aca="true" t="shared" si="216" ref="AG235:AI236">SUM(R235*2.2046)</f>
        <v>0</v>
      </c>
      <c r="AH235" s="39">
        <f t="shared" si="216"/>
        <v>0</v>
      </c>
      <c r="AI235" s="39">
        <f t="shared" si="216"/>
        <v>0</v>
      </c>
      <c r="AJ235" s="59">
        <f>AI235</f>
        <v>0</v>
      </c>
      <c r="AK235" s="28">
        <f>IF(OR(Z235&lt;0,AD235&lt;0,AI235&lt;0),"DQ",MAX(X235:Z235)+MAX(AB235:AD235)+MAX(AG235:AI235))</f>
        <v>0</v>
      </c>
    </row>
    <row r="236" spans="1:37" ht="12.75">
      <c r="A236" s="56" t="s">
        <v>89</v>
      </c>
      <c r="B236" s="60" t="s">
        <v>137</v>
      </c>
      <c r="C236" s="40" t="s">
        <v>121</v>
      </c>
      <c r="D236" s="41" t="s">
        <v>114</v>
      </c>
      <c r="E236" s="41">
        <v>100</v>
      </c>
      <c r="F236" s="37">
        <v>96.1</v>
      </c>
      <c r="G236" s="42">
        <v>45</v>
      </c>
      <c r="H236" s="43">
        <f>500/(-216.0475144+(16.2606339*F236)+(-0.002388645*POWER(F236,2))+(-0.00113732*POWER(F236,3))+(0.00000701863*POWER(F236,4))+(-0.00000001291*POWER(F236,5)))</f>
        <v>0.6188404266680558</v>
      </c>
      <c r="I236" s="36">
        <f>IF(OR(C236="open men",C236="open women",C236="submaster Men",C236="submaster Women"),1,LOOKUP(G236,TABLES!A:A,TABLES!B:B))</f>
        <v>1.055</v>
      </c>
      <c r="J236" s="58"/>
      <c r="K236" s="58"/>
      <c r="L236" s="58"/>
      <c r="M236" s="58"/>
      <c r="N236" s="58"/>
      <c r="O236" s="58">
        <v>-227.5</v>
      </c>
      <c r="P236" s="58"/>
      <c r="Q236" s="58"/>
      <c r="R236" s="58"/>
      <c r="S236" s="58"/>
      <c r="T236" s="58"/>
      <c r="U236" s="58"/>
      <c r="V236" s="33" t="str">
        <f>IF(OR(L236&lt;0,O236&lt;0,T236&lt;0),"DQ",(MAX(J236:L236)+MAX(M236:O236)+MAX(R236:T236)))</f>
        <v>DQ</v>
      </c>
      <c r="W236" s="61" t="e">
        <f>V236*H236*I236</f>
        <v>#VALUE!</v>
      </c>
      <c r="X236" s="39">
        <f t="shared" si="214"/>
        <v>0</v>
      </c>
      <c r="Y236" s="39">
        <f t="shared" si="214"/>
        <v>0</v>
      </c>
      <c r="Z236" s="39">
        <f t="shared" si="214"/>
        <v>0</v>
      </c>
      <c r="AA236" s="59">
        <f>Z236</f>
        <v>0</v>
      </c>
      <c r="AB236" s="39">
        <f t="shared" si="215"/>
        <v>0</v>
      </c>
      <c r="AC236" s="39">
        <f t="shared" si="215"/>
        <v>0</v>
      </c>
      <c r="AD236" s="39">
        <f t="shared" si="215"/>
        <v>-501.54650000000004</v>
      </c>
      <c r="AE236" s="39">
        <f>MAX(X236:Z236)+MAX(AB236:AD236)</f>
        <v>0</v>
      </c>
      <c r="AF236" s="59">
        <f>AD236</f>
        <v>-501.54650000000004</v>
      </c>
      <c r="AG236" s="39">
        <f t="shared" si="216"/>
        <v>0</v>
      </c>
      <c r="AH236" s="39">
        <f t="shared" si="216"/>
        <v>0</v>
      </c>
      <c r="AI236" s="39">
        <f t="shared" si="216"/>
        <v>0</v>
      </c>
      <c r="AJ236" s="59">
        <f>AI236</f>
        <v>0</v>
      </c>
      <c r="AK236" s="28" t="str">
        <f>IF(OR(Z236&lt;0,AD236&lt;0,AI236&lt;0),"DQ",MAX(X236:Z236)+MAX(AB236:AD236)+MAX(AG236:AI236))</f>
        <v>DQ</v>
      </c>
    </row>
    <row r="237" spans="1:37" ht="12.75">
      <c r="A237" s="56"/>
      <c r="B237" s="60"/>
      <c r="C237" s="40"/>
      <c r="D237" s="41"/>
      <c r="E237" s="41"/>
      <c r="F237" s="37"/>
      <c r="G237" s="42"/>
      <c r="H237" s="43"/>
      <c r="I237" s="36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33"/>
      <c r="W237" s="61"/>
      <c r="X237" s="39"/>
      <c r="Y237" s="39"/>
      <c r="Z237" s="39"/>
      <c r="AA237" s="59"/>
      <c r="AB237" s="39"/>
      <c r="AC237" s="39"/>
      <c r="AD237" s="39"/>
      <c r="AE237" s="39"/>
      <c r="AF237" s="59"/>
      <c r="AG237" s="39"/>
      <c r="AH237" s="39"/>
      <c r="AI237" s="39"/>
      <c r="AJ237" s="59"/>
      <c r="AK237" s="28"/>
    </row>
    <row r="238" spans="1:37" ht="12.75">
      <c r="A238" s="56"/>
      <c r="B238" s="31" t="s">
        <v>129</v>
      </c>
      <c r="C238" s="22"/>
      <c r="D238" s="57"/>
      <c r="E238" s="23"/>
      <c r="F238" s="30"/>
      <c r="G238" s="34"/>
      <c r="H238" s="43"/>
      <c r="I238" s="36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33">
        <f>IF(OR(L238&lt;0,O238&lt;0,T238&lt;0),"DQ",(MAX(J238:L238)+MAX(M238:O238)+MAX(R238:T238)))</f>
        <v>0</v>
      </c>
      <c r="W238" s="61"/>
      <c r="X238" s="39">
        <f aca="true" t="shared" si="217" ref="X238:Z239">SUM(J238*2.2046)</f>
        <v>0</v>
      </c>
      <c r="Y238" s="39">
        <f t="shared" si="217"/>
        <v>0</v>
      </c>
      <c r="Z238" s="39">
        <f t="shared" si="217"/>
        <v>0</v>
      </c>
      <c r="AA238" s="59">
        <f>Z238</f>
        <v>0</v>
      </c>
      <c r="AB238" s="39">
        <f aca="true" t="shared" si="218" ref="AB238:AD239">SUM(M238*2.2046)</f>
        <v>0</v>
      </c>
      <c r="AC238" s="39">
        <f t="shared" si="218"/>
        <v>0</v>
      </c>
      <c r="AD238" s="39">
        <f t="shared" si="218"/>
        <v>0</v>
      </c>
      <c r="AE238" s="39"/>
      <c r="AF238" s="59">
        <f>AD238</f>
        <v>0</v>
      </c>
      <c r="AG238" s="39">
        <f aca="true" t="shared" si="219" ref="AG238:AI239">SUM(R238*2.2046)</f>
        <v>0</v>
      </c>
      <c r="AH238" s="39">
        <f t="shared" si="219"/>
        <v>0</v>
      </c>
      <c r="AI238" s="39">
        <f t="shared" si="219"/>
        <v>0</v>
      </c>
      <c r="AJ238" s="59">
        <f>AI238</f>
        <v>0</v>
      </c>
      <c r="AK238" s="28">
        <f>IF(OR(Z238&lt;0,AD238&lt;0,AI238&lt;0),"DQ",MAX(X238:Z238)+MAX(AB238:AD238)+MAX(AG238:AI238))</f>
        <v>0</v>
      </c>
    </row>
    <row r="239" spans="1:37" ht="12.75">
      <c r="A239" s="56">
        <v>1</v>
      </c>
      <c r="B239" s="60" t="s">
        <v>130</v>
      </c>
      <c r="C239" s="40" t="s">
        <v>118</v>
      </c>
      <c r="D239" s="41" t="s">
        <v>114</v>
      </c>
      <c r="E239" s="41">
        <v>100</v>
      </c>
      <c r="F239" s="37">
        <v>97.5</v>
      </c>
      <c r="G239" s="42">
        <v>19</v>
      </c>
      <c r="H239" s="43">
        <f>500/(-216.0475144+(16.2606339*F239)+(-0.002388645*POWER(F239,2))+(-0.00113732*POWER(F239,3))+(0.00000701863*POWER(F239,4))+(-0.00000001291*POWER(F239,5)))</f>
        <v>0.6149780336071139</v>
      </c>
      <c r="I239" s="36">
        <f>IF(OR(C239="open men",C239="open women",C239="submaster Men",C239="submaster Women"),1,LOOKUP(G239,TABLES!A:A,TABLES!B:B))</f>
        <v>1.04</v>
      </c>
      <c r="J239" s="58"/>
      <c r="K239" s="58"/>
      <c r="L239" s="58"/>
      <c r="M239" s="58"/>
      <c r="N239" s="58"/>
      <c r="O239" s="58">
        <v>130</v>
      </c>
      <c r="P239" s="58"/>
      <c r="Q239" s="58"/>
      <c r="R239" s="58"/>
      <c r="S239" s="58"/>
      <c r="T239" s="58"/>
      <c r="U239" s="58"/>
      <c r="V239" s="33">
        <f>IF(OR(L239&lt;0,O239&lt;0,T239&lt;0),"DQ",(MAX(J239:L239)+MAX(M239:O239)+MAX(R239:T239)))</f>
        <v>130</v>
      </c>
      <c r="W239" s="61">
        <f>V239*H239*I239</f>
        <v>83.14503014368181</v>
      </c>
      <c r="X239" s="39">
        <f t="shared" si="217"/>
        <v>0</v>
      </c>
      <c r="Y239" s="39">
        <f t="shared" si="217"/>
        <v>0</v>
      </c>
      <c r="Z239" s="39">
        <f t="shared" si="217"/>
        <v>0</v>
      </c>
      <c r="AA239" s="59">
        <f>Z239</f>
        <v>0</v>
      </c>
      <c r="AB239" s="39">
        <f t="shared" si="218"/>
        <v>0</v>
      </c>
      <c r="AC239" s="39">
        <f t="shared" si="218"/>
        <v>0</v>
      </c>
      <c r="AD239" s="39">
        <f t="shared" si="218"/>
        <v>286.598</v>
      </c>
      <c r="AE239" s="39">
        <f>MAX(X239:Z239)+MAX(AB239:AD239)</f>
        <v>286.598</v>
      </c>
      <c r="AF239" s="59">
        <f>AD239</f>
        <v>286.598</v>
      </c>
      <c r="AG239" s="39">
        <f t="shared" si="219"/>
        <v>0</v>
      </c>
      <c r="AH239" s="39">
        <f t="shared" si="219"/>
        <v>0</v>
      </c>
      <c r="AI239" s="39">
        <f t="shared" si="219"/>
        <v>0</v>
      </c>
      <c r="AJ239" s="59">
        <f>AI239</f>
        <v>0</v>
      </c>
      <c r="AK239" s="28">
        <f>IF(OR(Z239&lt;0,AD239&lt;0,AI239&lt;0),"DQ",MAX(X239:Z239)+MAX(AB239:AD239)+MAX(AG239:AI239))</f>
        <v>286.598</v>
      </c>
    </row>
    <row r="240" spans="1:37" ht="12.75">
      <c r="A240" s="56"/>
      <c r="B240" s="60"/>
      <c r="C240" s="40"/>
      <c r="D240" s="41"/>
      <c r="E240" s="41"/>
      <c r="F240" s="37"/>
      <c r="G240" s="42"/>
      <c r="H240" s="43"/>
      <c r="I240" s="36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33"/>
      <c r="W240" s="61"/>
      <c r="X240" s="39"/>
      <c r="Y240" s="39"/>
      <c r="Z240" s="39"/>
      <c r="AA240" s="59"/>
      <c r="AB240" s="39"/>
      <c r="AC240" s="39"/>
      <c r="AD240" s="39"/>
      <c r="AE240" s="39"/>
      <c r="AF240" s="59"/>
      <c r="AG240" s="39"/>
      <c r="AH240" s="39"/>
      <c r="AI240" s="39"/>
      <c r="AJ240" s="59"/>
      <c r="AK240" s="28"/>
    </row>
    <row r="241" spans="1:37" ht="12.75">
      <c r="A241" s="56"/>
      <c r="B241" s="31" t="s">
        <v>173</v>
      </c>
      <c r="C241" s="22"/>
      <c r="D241" s="57"/>
      <c r="E241" s="23"/>
      <c r="F241" s="30"/>
      <c r="G241" s="34"/>
      <c r="H241" s="43"/>
      <c r="I241" s="36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33">
        <f>IF(OR(L241&lt;0,O241&lt;0,T241&lt;0),"DQ",(MAX(J241:L241)+MAX(M241:O241)+MAX(R241:T241)))</f>
        <v>0</v>
      </c>
      <c r="W241" s="61"/>
      <c r="X241" s="39">
        <f aca="true" t="shared" si="220" ref="X241:Z242">SUM(J241*2.2046)</f>
        <v>0</v>
      </c>
      <c r="Y241" s="39">
        <f t="shared" si="220"/>
        <v>0</v>
      </c>
      <c r="Z241" s="39">
        <f t="shared" si="220"/>
        <v>0</v>
      </c>
      <c r="AA241" s="59">
        <f>Z241</f>
        <v>0</v>
      </c>
      <c r="AB241" s="39">
        <f aca="true" t="shared" si="221" ref="AB241:AD242">SUM(M241*2.2046)</f>
        <v>0</v>
      </c>
      <c r="AC241" s="39">
        <f t="shared" si="221"/>
        <v>0</v>
      </c>
      <c r="AD241" s="39">
        <f t="shared" si="221"/>
        <v>0</v>
      </c>
      <c r="AE241" s="39"/>
      <c r="AF241" s="59">
        <f>AD241</f>
        <v>0</v>
      </c>
      <c r="AG241" s="39">
        <f aca="true" t="shared" si="222" ref="AG241:AI242">SUM(R241*2.2046)</f>
        <v>0</v>
      </c>
      <c r="AH241" s="39">
        <f t="shared" si="222"/>
        <v>0</v>
      </c>
      <c r="AI241" s="39">
        <f t="shared" si="222"/>
        <v>0</v>
      </c>
      <c r="AJ241" s="59">
        <f>AI241</f>
        <v>0</v>
      </c>
      <c r="AK241" s="28">
        <f>IF(OR(Z241&lt;0,AD241&lt;0,AI241&lt;0),"DQ",MAX(X241:Z241)+MAX(AB241:AD241)+MAX(AG241:AI241))</f>
        <v>0</v>
      </c>
    </row>
    <row r="242" spans="1:37" ht="12.75">
      <c r="A242" s="56">
        <v>1</v>
      </c>
      <c r="B242" s="60" t="s">
        <v>172</v>
      </c>
      <c r="C242" s="40" t="s">
        <v>154</v>
      </c>
      <c r="D242" s="41" t="s">
        <v>114</v>
      </c>
      <c r="E242" s="41">
        <v>100</v>
      </c>
      <c r="F242" s="37">
        <v>95.5</v>
      </c>
      <c r="G242" s="42">
        <v>36</v>
      </c>
      <c r="H242" s="43">
        <f>500/(-216.0475144+(16.2606339*F242)+(-0.002388645*POWER(F242,2))+(-0.00113732*POWER(F242,3))+(0.00000701863*POWER(F242,4))+(-0.00000001291*POWER(F242,5)))</f>
        <v>0.6205620570568904</v>
      </c>
      <c r="I242" s="36">
        <f>IF(OR(C242="open men",C242="open women",C242="submaster Men",C242="submaster Women"),1,LOOKUP(G242,TABLES!A:A,TABLES!B:B))</f>
        <v>1</v>
      </c>
      <c r="J242" s="58"/>
      <c r="K242" s="58"/>
      <c r="L242" s="58"/>
      <c r="M242" s="58"/>
      <c r="N242" s="58"/>
      <c r="O242" s="58">
        <v>125</v>
      </c>
      <c r="P242" s="58"/>
      <c r="Q242" s="58"/>
      <c r="R242" s="58"/>
      <c r="S242" s="58"/>
      <c r="T242" s="58"/>
      <c r="U242" s="58"/>
      <c r="V242" s="33">
        <f>IF(OR(L242&lt;0,O242&lt;0,T242&lt;0),"DQ",(MAX(J242:L242)+MAX(M242:O242)+MAX(R242:T242)))</f>
        <v>125</v>
      </c>
      <c r="W242" s="61">
        <f>V242*H242*I242</f>
        <v>77.5702571321113</v>
      </c>
      <c r="X242" s="39">
        <f t="shared" si="220"/>
        <v>0</v>
      </c>
      <c r="Y242" s="39">
        <f t="shared" si="220"/>
        <v>0</v>
      </c>
      <c r="Z242" s="39">
        <f t="shared" si="220"/>
        <v>0</v>
      </c>
      <c r="AA242" s="59">
        <f>Z242</f>
        <v>0</v>
      </c>
      <c r="AB242" s="39">
        <f t="shared" si="221"/>
        <v>0</v>
      </c>
      <c r="AC242" s="39">
        <f t="shared" si="221"/>
        <v>0</v>
      </c>
      <c r="AD242" s="39">
        <f t="shared" si="221"/>
        <v>275.575</v>
      </c>
      <c r="AE242" s="39">
        <f>MAX(X242:Z242)+MAX(AB242:AD242)</f>
        <v>275.575</v>
      </c>
      <c r="AF242" s="59">
        <f>AD242</f>
        <v>275.575</v>
      </c>
      <c r="AG242" s="39">
        <f t="shared" si="222"/>
        <v>0</v>
      </c>
      <c r="AH242" s="39">
        <f t="shared" si="222"/>
        <v>0</v>
      </c>
      <c r="AI242" s="39">
        <f t="shared" si="222"/>
        <v>0</v>
      </c>
      <c r="AJ242" s="59">
        <f>AI242</f>
        <v>0</v>
      </c>
      <c r="AK242" s="28">
        <f>IF(OR(Z242&lt;0,AD242&lt;0,AI242&lt;0),"DQ",MAX(X242:Z242)+MAX(AB242:AD242)+MAX(AG242:AI242))</f>
        <v>275.575</v>
      </c>
    </row>
    <row r="243" spans="1:37" ht="12.75">
      <c r="A243" s="56"/>
      <c r="B243" s="60"/>
      <c r="C243" s="40"/>
      <c r="D243" s="41"/>
      <c r="E243" s="41"/>
      <c r="F243" s="37"/>
      <c r="G243" s="42"/>
      <c r="H243" s="43"/>
      <c r="I243" s="36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33"/>
      <c r="W243" s="61"/>
      <c r="X243" s="39"/>
      <c r="Y243" s="39"/>
      <c r="Z243" s="39"/>
      <c r="AA243" s="59"/>
      <c r="AB243" s="39"/>
      <c r="AC243" s="39"/>
      <c r="AD243" s="39"/>
      <c r="AE243" s="39"/>
      <c r="AF243" s="59"/>
      <c r="AG243" s="39"/>
      <c r="AH243" s="39"/>
      <c r="AI243" s="39"/>
      <c r="AJ243" s="59"/>
      <c r="AK243" s="28"/>
    </row>
    <row r="244" spans="1:37" ht="12.75">
      <c r="A244" s="56"/>
      <c r="B244" s="31" t="s">
        <v>169</v>
      </c>
      <c r="C244" s="22"/>
      <c r="D244" s="57"/>
      <c r="E244" s="23"/>
      <c r="F244" s="30"/>
      <c r="G244" s="34"/>
      <c r="H244" s="43"/>
      <c r="I244" s="36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33">
        <f>IF(OR(L244&lt;0,O244&lt;0,T244&lt;0),"DQ",(MAX(J244:L244)+MAX(M244:O244)+MAX(R244:T244)))</f>
        <v>0</v>
      </c>
      <c r="W244" s="61"/>
      <c r="X244" s="39">
        <f aca="true" t="shared" si="223" ref="X244:Z245">SUM(J244*2.2046)</f>
        <v>0</v>
      </c>
      <c r="Y244" s="39">
        <f t="shared" si="223"/>
        <v>0</v>
      </c>
      <c r="Z244" s="39">
        <f t="shared" si="223"/>
        <v>0</v>
      </c>
      <c r="AA244" s="59">
        <f>Z244</f>
        <v>0</v>
      </c>
      <c r="AB244" s="39">
        <f aca="true" t="shared" si="224" ref="AB244:AD245">SUM(M244*2.2046)</f>
        <v>0</v>
      </c>
      <c r="AC244" s="39">
        <f t="shared" si="224"/>
        <v>0</v>
      </c>
      <c r="AD244" s="39">
        <f t="shared" si="224"/>
        <v>0</v>
      </c>
      <c r="AE244" s="39"/>
      <c r="AF244" s="59">
        <f aca="true" t="shared" si="225" ref="AF244:AF249">AD244</f>
        <v>0</v>
      </c>
      <c r="AG244" s="39">
        <f aca="true" t="shared" si="226" ref="AG244:AI245">SUM(R244*2.2046)</f>
        <v>0</v>
      </c>
      <c r="AH244" s="39">
        <f t="shared" si="226"/>
        <v>0</v>
      </c>
      <c r="AI244" s="39">
        <f t="shared" si="226"/>
        <v>0</v>
      </c>
      <c r="AJ244" s="59">
        <f aca="true" t="shared" si="227" ref="AJ244:AJ249">AI244</f>
        <v>0</v>
      </c>
      <c r="AK244" s="28">
        <f aca="true" t="shared" si="228" ref="AK244:AK249">IF(OR(Z244&lt;0,AD244&lt;0,AI244&lt;0),"DQ",MAX(X244:Z244)+MAX(AB244:AD244)+MAX(AG244:AI244))</f>
        <v>0</v>
      </c>
    </row>
    <row r="245" spans="1:37" ht="12.75">
      <c r="A245" s="56">
        <v>1</v>
      </c>
      <c r="B245" s="60" t="s">
        <v>167</v>
      </c>
      <c r="C245" s="40" t="s">
        <v>121</v>
      </c>
      <c r="D245" s="41" t="s">
        <v>135</v>
      </c>
      <c r="E245" s="41">
        <v>125</v>
      </c>
      <c r="F245" s="37">
        <v>111.9</v>
      </c>
      <c r="G245" s="42">
        <v>40</v>
      </c>
      <c r="H245" s="43">
        <f>500/(-216.0475144+(16.2606339*F245)+(-0.002388645*POWER(F245,2))+(-0.00113732*POWER(F245,3))+(0.00000701863*POWER(F245,4))+(-0.00000001291*POWER(F245,5)))</f>
        <v>0.5854918990841101</v>
      </c>
      <c r="I245" s="36">
        <f>IF(OR(C245="open men",C245="open women",C245="submaster Men",C245="submaster Women"),1,LOOKUP(G245,TABLES!A:A,TABLES!B:B))</f>
        <v>1</v>
      </c>
      <c r="J245" s="58"/>
      <c r="K245" s="58"/>
      <c r="L245" s="58"/>
      <c r="M245" s="58"/>
      <c r="N245" s="58"/>
      <c r="O245" s="58">
        <v>195</v>
      </c>
      <c r="P245" s="58"/>
      <c r="Q245" s="58"/>
      <c r="R245" s="58"/>
      <c r="S245" s="58"/>
      <c r="T245" s="58"/>
      <c r="U245" s="58"/>
      <c r="V245" s="33">
        <f>IF(OR(L245&lt;0,O245&lt;0,T245&lt;0),"DQ",(MAX(J245:L245)+MAX(M245:O245)+MAX(R245:T245)))</f>
        <v>195</v>
      </c>
      <c r="W245" s="61">
        <f>V245*H245*I245</f>
        <v>114.17092032140148</v>
      </c>
      <c r="X245" s="39">
        <f t="shared" si="223"/>
        <v>0</v>
      </c>
      <c r="Y245" s="39">
        <f t="shared" si="223"/>
        <v>0</v>
      </c>
      <c r="Z245" s="39">
        <f t="shared" si="223"/>
        <v>0</v>
      </c>
      <c r="AA245" s="59">
        <f>Z245</f>
        <v>0</v>
      </c>
      <c r="AB245" s="39">
        <f t="shared" si="224"/>
        <v>0</v>
      </c>
      <c r="AC245" s="39">
        <f t="shared" si="224"/>
        <v>0</v>
      </c>
      <c r="AD245" s="39">
        <f t="shared" si="224"/>
        <v>429.89700000000005</v>
      </c>
      <c r="AE245" s="39">
        <f>MAX(X245:Z245)+MAX(AB245:AD245)</f>
        <v>429.89700000000005</v>
      </c>
      <c r="AF245" s="59">
        <f t="shared" si="225"/>
        <v>429.89700000000005</v>
      </c>
      <c r="AG245" s="39">
        <f t="shared" si="226"/>
        <v>0</v>
      </c>
      <c r="AH245" s="39">
        <f t="shared" si="226"/>
        <v>0</v>
      </c>
      <c r="AI245" s="39">
        <f t="shared" si="226"/>
        <v>0</v>
      </c>
      <c r="AJ245" s="59">
        <f t="shared" si="227"/>
        <v>0</v>
      </c>
      <c r="AK245" s="28">
        <f t="shared" si="228"/>
        <v>429.89700000000005</v>
      </c>
    </row>
    <row r="246" spans="1:37" ht="12.75">
      <c r="A246" s="56"/>
      <c r="B246" s="22"/>
      <c r="C246" s="22"/>
      <c r="D246" s="41"/>
      <c r="E246" s="23"/>
      <c r="F246" s="30"/>
      <c r="G246" s="34"/>
      <c r="H246" s="43"/>
      <c r="I246" s="36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33">
        <f>IF(OR(L246&lt;0,O246&lt;0,T246&lt;0),"DQ",(MAX(J246:L246)+MAX(M246:O246)+MAX(R246:T246)))</f>
        <v>0</v>
      </c>
      <c r="W246" s="61"/>
      <c r="X246" s="39"/>
      <c r="Y246" s="39"/>
      <c r="Z246" s="39"/>
      <c r="AA246" s="59">
        <f>Z246</f>
        <v>0</v>
      </c>
      <c r="AB246" s="39"/>
      <c r="AC246" s="39"/>
      <c r="AD246" s="39"/>
      <c r="AE246" s="39"/>
      <c r="AF246" s="59">
        <f t="shared" si="225"/>
        <v>0</v>
      </c>
      <c r="AG246" s="39"/>
      <c r="AH246" s="39"/>
      <c r="AI246" s="39"/>
      <c r="AJ246" s="59">
        <f t="shared" si="227"/>
        <v>0</v>
      </c>
      <c r="AK246" s="28">
        <f t="shared" si="228"/>
        <v>0</v>
      </c>
    </row>
    <row r="247" spans="1:37" ht="12.75" hidden="1">
      <c r="A247" s="56"/>
      <c r="B247" s="31" t="s">
        <v>55</v>
      </c>
      <c r="C247" s="22"/>
      <c r="D247" s="57"/>
      <c r="E247" s="23"/>
      <c r="F247" s="30"/>
      <c r="G247" s="34"/>
      <c r="H247" s="43"/>
      <c r="I247" s="36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33">
        <f aca="true" t="shared" si="229" ref="V247:V257">IF(OR(L247&lt;0,O247&lt;0,T247&lt;0),"DQ",(MAX(J247:L247)+MAX(M247:O247)+MAX(R247:T247)))</f>
        <v>0</v>
      </c>
      <c r="W247" s="61"/>
      <c r="X247" s="39">
        <f aca="true" t="shared" si="230" ref="X247:Z248">SUM(J247*2.2046)</f>
        <v>0</v>
      </c>
      <c r="Y247" s="39">
        <f t="shared" si="230"/>
        <v>0</v>
      </c>
      <c r="Z247" s="39">
        <f t="shared" si="230"/>
        <v>0</v>
      </c>
      <c r="AA247" s="59">
        <f>Z247</f>
        <v>0</v>
      </c>
      <c r="AB247" s="39">
        <f aca="true" t="shared" si="231" ref="AB247:AD248">SUM(M247*2.2046)</f>
        <v>0</v>
      </c>
      <c r="AC247" s="39">
        <f t="shared" si="231"/>
        <v>0</v>
      </c>
      <c r="AD247" s="39">
        <f t="shared" si="231"/>
        <v>0</v>
      </c>
      <c r="AE247" s="39"/>
      <c r="AF247" s="59">
        <f t="shared" si="225"/>
        <v>0</v>
      </c>
      <c r="AG247" s="39">
        <f aca="true" t="shared" si="232" ref="AG247:AI248">SUM(R247*2.2046)</f>
        <v>0</v>
      </c>
      <c r="AH247" s="39">
        <f t="shared" si="232"/>
        <v>0</v>
      </c>
      <c r="AI247" s="39">
        <f t="shared" si="232"/>
        <v>0</v>
      </c>
      <c r="AJ247" s="59">
        <f t="shared" si="227"/>
        <v>0</v>
      </c>
      <c r="AK247" s="28">
        <f t="shared" si="228"/>
        <v>0</v>
      </c>
    </row>
    <row r="248" spans="1:37" ht="12.75" hidden="1">
      <c r="A248" s="56"/>
      <c r="B248" s="60"/>
      <c r="C248" s="40"/>
      <c r="D248" s="41"/>
      <c r="E248" s="41"/>
      <c r="F248" s="37"/>
      <c r="G248" s="42"/>
      <c r="H248" s="43">
        <f>500/(-216.0475144+(16.2606339*F248)+(-0.002388645*POWER(F248,2))+(-0.00113732*POWER(F248,3))+(0.00000701863*POWER(F248,4))+(-0.00000001291*POWER(F248,5)))</f>
        <v>-2.314305727555271</v>
      </c>
      <c r="I248" s="36" t="e">
        <f>IF(OR(C248="open men",C248="open women",C248="submaster Men",C248="submaster Women"),1,LOOKUP(G248,TABLES!A:A,TABLES!B:B))</f>
        <v>#N/A</v>
      </c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33">
        <f t="shared" si="229"/>
        <v>0</v>
      </c>
      <c r="W248" s="61" t="e">
        <f>V248*H248*I248</f>
        <v>#N/A</v>
      </c>
      <c r="X248" s="39">
        <f t="shared" si="230"/>
        <v>0</v>
      </c>
      <c r="Y248" s="39">
        <f t="shared" si="230"/>
        <v>0</v>
      </c>
      <c r="Z248" s="39">
        <f t="shared" si="230"/>
        <v>0</v>
      </c>
      <c r="AA248" s="59">
        <f>Z248</f>
        <v>0</v>
      </c>
      <c r="AB248" s="39">
        <f t="shared" si="231"/>
        <v>0</v>
      </c>
      <c r="AC248" s="39">
        <f t="shared" si="231"/>
        <v>0</v>
      </c>
      <c r="AD248" s="39">
        <f t="shared" si="231"/>
        <v>0</v>
      </c>
      <c r="AE248" s="39">
        <f>MAX(X248:Z248)+MAX(AB248:AD248)</f>
        <v>0</v>
      </c>
      <c r="AF248" s="59">
        <f t="shared" si="225"/>
        <v>0</v>
      </c>
      <c r="AG248" s="39">
        <f t="shared" si="232"/>
        <v>0</v>
      </c>
      <c r="AH248" s="39">
        <f t="shared" si="232"/>
        <v>0</v>
      </c>
      <c r="AI248" s="39">
        <f t="shared" si="232"/>
        <v>0</v>
      </c>
      <c r="AJ248" s="59">
        <f t="shared" si="227"/>
        <v>0</v>
      </c>
      <c r="AK248" s="28">
        <f t="shared" si="228"/>
        <v>0</v>
      </c>
    </row>
    <row r="249" spans="1:37" ht="12.75" hidden="1">
      <c r="A249" s="56"/>
      <c r="B249" s="22"/>
      <c r="C249" s="22"/>
      <c r="D249" s="23"/>
      <c r="E249" s="23"/>
      <c r="F249" s="30"/>
      <c r="G249" s="34"/>
      <c r="H249" s="43"/>
      <c r="I249" s="36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33">
        <f t="shared" si="229"/>
        <v>0</v>
      </c>
      <c r="W249" s="61"/>
      <c r="X249" s="39"/>
      <c r="Y249" s="39"/>
      <c r="Z249" s="39"/>
      <c r="AA249" s="59"/>
      <c r="AB249" s="39"/>
      <c r="AC249" s="39"/>
      <c r="AD249" s="39"/>
      <c r="AE249" s="39"/>
      <c r="AF249" s="59">
        <f t="shared" si="225"/>
        <v>0</v>
      </c>
      <c r="AG249" s="39"/>
      <c r="AH249" s="39"/>
      <c r="AI249" s="39"/>
      <c r="AJ249" s="59">
        <f t="shared" si="227"/>
        <v>0</v>
      </c>
      <c r="AK249" s="28">
        <f t="shared" si="228"/>
        <v>0</v>
      </c>
    </row>
    <row r="250" spans="1:37" ht="12.75" hidden="1">
      <c r="A250" s="56"/>
      <c r="B250" s="31" t="s">
        <v>75</v>
      </c>
      <c r="C250" s="22"/>
      <c r="D250" s="57"/>
      <c r="E250" s="23"/>
      <c r="F250" s="30"/>
      <c r="G250" s="34"/>
      <c r="H250" s="43"/>
      <c r="I250" s="36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33">
        <f>IF(OR(L250&lt;0,O250&lt;0,T250&lt;0),"DQ",(MAX(J250:L250)+MAX(M250:O250)+MAX(R250:T250)))</f>
        <v>0</v>
      </c>
      <c r="W250" s="61"/>
      <c r="X250" s="39">
        <f aca="true" t="shared" si="233" ref="X250:Z251">SUM(J250*2.2046)</f>
        <v>0</v>
      </c>
      <c r="Y250" s="39">
        <f t="shared" si="233"/>
        <v>0</v>
      </c>
      <c r="Z250" s="39">
        <f t="shared" si="233"/>
        <v>0</v>
      </c>
      <c r="AA250" s="59">
        <f>Z250</f>
        <v>0</v>
      </c>
      <c r="AB250" s="39">
        <f aca="true" t="shared" si="234" ref="AB250:AD251">SUM(M250*2.2046)</f>
        <v>0</v>
      </c>
      <c r="AC250" s="39">
        <f t="shared" si="234"/>
        <v>0</v>
      </c>
      <c r="AD250" s="39">
        <f t="shared" si="234"/>
        <v>0</v>
      </c>
      <c r="AE250" s="39"/>
      <c r="AF250" s="59">
        <f aca="true" t="shared" si="235" ref="AF250:AF255">AD250</f>
        <v>0</v>
      </c>
      <c r="AG250" s="39">
        <f aca="true" t="shared" si="236" ref="AG250:AI251">SUM(R250*2.2046)</f>
        <v>0</v>
      </c>
      <c r="AH250" s="39">
        <f t="shared" si="236"/>
        <v>0</v>
      </c>
      <c r="AI250" s="39">
        <f t="shared" si="236"/>
        <v>0</v>
      </c>
      <c r="AJ250" s="59">
        <f aca="true" t="shared" si="237" ref="AJ250:AJ255">AI250</f>
        <v>0</v>
      </c>
      <c r="AK250" s="28">
        <f aca="true" t="shared" si="238" ref="AK250:AK255">IF(OR(Z250&lt;0,AD250&lt;0,AI250&lt;0),"DQ",MAX(X250:Z250)+MAX(AB250:AD250)+MAX(AG250:AI250))</f>
        <v>0</v>
      </c>
    </row>
    <row r="251" spans="1:37" ht="12.75" hidden="1">
      <c r="A251" s="56"/>
      <c r="B251" s="60"/>
      <c r="C251" s="40"/>
      <c r="D251" s="41"/>
      <c r="E251" s="41"/>
      <c r="F251" s="37"/>
      <c r="G251" s="42"/>
      <c r="H251" s="43">
        <f>500/(-216.0475144+(16.2606339*F251)+(-0.002388645*POWER(F251,2))+(-0.00113732*POWER(F251,3))+(0.00000701863*POWER(F251,4))+(-0.00000001291*POWER(F251,5)))</f>
        <v>-2.314305727555271</v>
      </c>
      <c r="I251" s="36" t="e">
        <f>IF(OR(C251="open men",C251="open women",C251="submaster Men",C251="submaster Women"),1,LOOKUP(G251,TABLES!A:A,TABLES!B:B))</f>
        <v>#N/A</v>
      </c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33">
        <f>IF(OR(L251&lt;0,O251&lt;0,T251&lt;0),"DQ",(MAX(J251:L251)+MAX(M251:O251)+MAX(R251:T251)))</f>
        <v>0</v>
      </c>
      <c r="W251" s="61" t="e">
        <f>V251*H251*I251</f>
        <v>#N/A</v>
      </c>
      <c r="X251" s="39">
        <f t="shared" si="233"/>
        <v>0</v>
      </c>
      <c r="Y251" s="39">
        <f t="shared" si="233"/>
        <v>0</v>
      </c>
      <c r="Z251" s="39">
        <f t="shared" si="233"/>
        <v>0</v>
      </c>
      <c r="AA251" s="59">
        <f>Z251</f>
        <v>0</v>
      </c>
      <c r="AB251" s="39">
        <f t="shared" si="234"/>
        <v>0</v>
      </c>
      <c r="AC251" s="39">
        <f t="shared" si="234"/>
        <v>0</v>
      </c>
      <c r="AD251" s="39">
        <f t="shared" si="234"/>
        <v>0</v>
      </c>
      <c r="AE251" s="39">
        <f>MAX(X251:Z251)+MAX(AB251:AD251)</f>
        <v>0</v>
      </c>
      <c r="AF251" s="59">
        <f t="shared" si="235"/>
        <v>0</v>
      </c>
      <c r="AG251" s="39">
        <f t="shared" si="236"/>
        <v>0</v>
      </c>
      <c r="AH251" s="39">
        <f t="shared" si="236"/>
        <v>0</v>
      </c>
      <c r="AI251" s="39">
        <f t="shared" si="236"/>
        <v>0</v>
      </c>
      <c r="AJ251" s="59">
        <f t="shared" si="237"/>
        <v>0</v>
      </c>
      <c r="AK251" s="28">
        <f t="shared" si="238"/>
        <v>0</v>
      </c>
    </row>
    <row r="252" spans="1:37" ht="12.75" hidden="1">
      <c r="A252" s="56"/>
      <c r="B252" s="22"/>
      <c r="C252" s="22"/>
      <c r="D252" s="41"/>
      <c r="E252" s="23"/>
      <c r="F252" s="30"/>
      <c r="G252" s="34"/>
      <c r="H252" s="43"/>
      <c r="I252" s="36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33">
        <f>IF(OR(L252&lt;0,O252&lt;0,T252&lt;0),"DQ",(MAX(J252:L252)+MAX(M252:O252)+MAX(R252:T252)))</f>
        <v>0</v>
      </c>
      <c r="W252" s="61"/>
      <c r="X252" s="39"/>
      <c r="Y252" s="39"/>
      <c r="Z252" s="39"/>
      <c r="AA252" s="59">
        <f>Z252</f>
        <v>0</v>
      </c>
      <c r="AB252" s="39"/>
      <c r="AC252" s="39"/>
      <c r="AD252" s="39"/>
      <c r="AE252" s="39"/>
      <c r="AF252" s="59">
        <f t="shared" si="235"/>
        <v>0</v>
      </c>
      <c r="AG252" s="39"/>
      <c r="AH252" s="39"/>
      <c r="AI252" s="39"/>
      <c r="AJ252" s="59">
        <f t="shared" si="237"/>
        <v>0</v>
      </c>
      <c r="AK252" s="28">
        <f t="shared" si="238"/>
        <v>0</v>
      </c>
    </row>
    <row r="253" spans="1:37" ht="12.75" hidden="1">
      <c r="A253" s="56"/>
      <c r="B253" s="31" t="s">
        <v>73</v>
      </c>
      <c r="C253" s="22"/>
      <c r="D253" s="57"/>
      <c r="E253" s="23"/>
      <c r="F253" s="30"/>
      <c r="G253" s="34"/>
      <c r="H253" s="43"/>
      <c r="I253" s="36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33">
        <f t="shared" si="229"/>
        <v>0</v>
      </c>
      <c r="W253" s="61"/>
      <c r="X253" s="39">
        <f aca="true" t="shared" si="239" ref="X253:Z254">SUM(J253*2.2046)</f>
        <v>0</v>
      </c>
      <c r="Y253" s="39">
        <f t="shared" si="239"/>
        <v>0</v>
      </c>
      <c r="Z253" s="39">
        <f t="shared" si="239"/>
        <v>0</v>
      </c>
      <c r="AA253" s="59">
        <f>Z253</f>
        <v>0</v>
      </c>
      <c r="AB253" s="39">
        <f aca="true" t="shared" si="240" ref="AB253:AD254">SUM(M253*2.2046)</f>
        <v>0</v>
      </c>
      <c r="AC253" s="39">
        <f t="shared" si="240"/>
        <v>0</v>
      </c>
      <c r="AD253" s="39">
        <f t="shared" si="240"/>
        <v>0</v>
      </c>
      <c r="AE253" s="39"/>
      <c r="AF253" s="59">
        <f t="shared" si="235"/>
        <v>0</v>
      </c>
      <c r="AG253" s="39">
        <f aca="true" t="shared" si="241" ref="AG253:AI254">SUM(R253*2.2046)</f>
        <v>0</v>
      </c>
      <c r="AH253" s="39">
        <f t="shared" si="241"/>
        <v>0</v>
      </c>
      <c r="AI253" s="39">
        <f t="shared" si="241"/>
        <v>0</v>
      </c>
      <c r="AJ253" s="59">
        <f t="shared" si="237"/>
        <v>0</v>
      </c>
      <c r="AK253" s="28">
        <f t="shared" si="238"/>
        <v>0</v>
      </c>
    </row>
    <row r="254" spans="1:37" ht="12.75" hidden="1">
      <c r="A254" s="56"/>
      <c r="B254" s="60"/>
      <c r="C254" s="40"/>
      <c r="D254" s="41"/>
      <c r="E254" s="41"/>
      <c r="F254" s="37"/>
      <c r="G254" s="42"/>
      <c r="H254" s="43">
        <f>500/(-216.0475144+(16.2606339*F254)+(-0.002388645*POWER(F254,2))+(-0.00113732*POWER(F254,3))+(0.00000701863*POWER(F254,4))+(-0.00000001291*POWER(F254,5)))</f>
        <v>-2.314305727555271</v>
      </c>
      <c r="I254" s="36" t="e">
        <f>IF(OR(C254="open men",C254="open women",C254="submaster Men",C254="submaster Women"),1,LOOKUP(G254,TABLES!A:A,TABLES!B:B))</f>
        <v>#N/A</v>
      </c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33">
        <f t="shared" si="229"/>
        <v>0</v>
      </c>
      <c r="W254" s="61" t="e">
        <f>V254*H254*I254</f>
        <v>#N/A</v>
      </c>
      <c r="X254" s="39">
        <f t="shared" si="239"/>
        <v>0</v>
      </c>
      <c r="Y254" s="39">
        <f t="shared" si="239"/>
        <v>0</v>
      </c>
      <c r="Z254" s="39">
        <f t="shared" si="239"/>
        <v>0</v>
      </c>
      <c r="AA254" s="59">
        <f>Z254</f>
        <v>0</v>
      </c>
      <c r="AB254" s="39">
        <f t="shared" si="240"/>
        <v>0</v>
      </c>
      <c r="AC254" s="39">
        <f t="shared" si="240"/>
        <v>0</v>
      </c>
      <c r="AD254" s="39">
        <f t="shared" si="240"/>
        <v>0</v>
      </c>
      <c r="AE254" s="39">
        <f>MAX(X254:Z254)+MAX(AB254:AD254)</f>
        <v>0</v>
      </c>
      <c r="AF254" s="59">
        <f t="shared" si="235"/>
        <v>0</v>
      </c>
      <c r="AG254" s="39">
        <f t="shared" si="241"/>
        <v>0</v>
      </c>
      <c r="AH254" s="39">
        <f t="shared" si="241"/>
        <v>0</v>
      </c>
      <c r="AI254" s="39">
        <f t="shared" si="241"/>
        <v>0</v>
      </c>
      <c r="AJ254" s="59">
        <f t="shared" si="237"/>
        <v>0</v>
      </c>
      <c r="AK254" s="28">
        <f t="shared" si="238"/>
        <v>0</v>
      </c>
    </row>
    <row r="255" spans="1:37" ht="12.75" hidden="1">
      <c r="A255" s="56"/>
      <c r="B255" s="22"/>
      <c r="C255" s="22"/>
      <c r="D255" s="23"/>
      <c r="E255" s="23"/>
      <c r="F255" s="30"/>
      <c r="G255" s="34"/>
      <c r="H255" s="43"/>
      <c r="I255" s="36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33">
        <f t="shared" si="229"/>
        <v>0</v>
      </c>
      <c r="W255" s="61"/>
      <c r="X255" s="39"/>
      <c r="Y255" s="39"/>
      <c r="Z255" s="39"/>
      <c r="AA255" s="59"/>
      <c r="AB255" s="39"/>
      <c r="AC255" s="39"/>
      <c r="AD255" s="39"/>
      <c r="AE255" s="39"/>
      <c r="AF255" s="59">
        <f t="shared" si="235"/>
        <v>0</v>
      </c>
      <c r="AG255" s="39"/>
      <c r="AH255" s="39"/>
      <c r="AI255" s="39"/>
      <c r="AJ255" s="59">
        <f t="shared" si="237"/>
        <v>0</v>
      </c>
      <c r="AK255" s="28">
        <f t="shared" si="238"/>
        <v>0</v>
      </c>
    </row>
    <row r="256" spans="1:37" ht="12.75" hidden="1">
      <c r="A256" s="56"/>
      <c r="B256" s="31" t="s">
        <v>72</v>
      </c>
      <c r="C256" s="22"/>
      <c r="D256" s="57"/>
      <c r="E256" s="23"/>
      <c r="F256" s="30"/>
      <c r="G256" s="34"/>
      <c r="H256" s="43"/>
      <c r="I256" s="36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33">
        <f t="shared" si="229"/>
        <v>0</v>
      </c>
      <c r="W256" s="61"/>
      <c r="X256" s="39">
        <f aca="true" t="shared" si="242" ref="X256:Z257">SUM(J256*2.2046)</f>
        <v>0</v>
      </c>
      <c r="Y256" s="39">
        <f t="shared" si="242"/>
        <v>0</v>
      </c>
      <c r="Z256" s="39">
        <f t="shared" si="242"/>
        <v>0</v>
      </c>
      <c r="AA256" s="59">
        <f>Z256</f>
        <v>0</v>
      </c>
      <c r="AB256" s="39">
        <f aca="true" t="shared" si="243" ref="AB256:AD257">SUM(M256*2.2046)</f>
        <v>0</v>
      </c>
      <c r="AC256" s="39">
        <f t="shared" si="243"/>
        <v>0</v>
      </c>
      <c r="AD256" s="39">
        <f t="shared" si="243"/>
        <v>0</v>
      </c>
      <c r="AE256" s="39"/>
      <c r="AF256" s="59">
        <f>AD256</f>
        <v>0</v>
      </c>
      <c r="AG256" s="39">
        <f aca="true" t="shared" si="244" ref="AG256:AI257">SUM(R256*2.2046)</f>
        <v>0</v>
      </c>
      <c r="AH256" s="39">
        <f t="shared" si="244"/>
        <v>0</v>
      </c>
      <c r="AI256" s="39">
        <f t="shared" si="244"/>
        <v>0</v>
      </c>
      <c r="AJ256" s="59">
        <f>AI256</f>
        <v>0</v>
      </c>
      <c r="AK256" s="28">
        <f>IF(OR(Z256&lt;0,AD256&lt;0,AI256&lt;0),"DQ",MAX(X256:Z256)+MAX(AB256:AD256)+MAX(AG256:AI256))</f>
        <v>0</v>
      </c>
    </row>
    <row r="257" spans="1:37" ht="12.75" hidden="1">
      <c r="A257" s="56"/>
      <c r="B257" s="60"/>
      <c r="C257" s="40"/>
      <c r="D257" s="41"/>
      <c r="E257" s="41"/>
      <c r="F257" s="37"/>
      <c r="G257" s="42"/>
      <c r="H257" s="43">
        <f>500/(-216.0475144+(16.2606339*F257)+(-0.002388645*POWER(F257,2))+(-0.00113732*POWER(F257,3))+(0.00000701863*POWER(F257,4))+(-0.00000001291*POWER(F257,5)))</f>
        <v>-2.314305727555271</v>
      </c>
      <c r="I257" s="36" t="e">
        <f>IF(OR(C257="open men",C257="open women",C257="submaster Men",C257="submaster Women"),1,LOOKUP(G257,TABLES!A:A,TABLES!B:B))</f>
        <v>#N/A</v>
      </c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33">
        <f t="shared" si="229"/>
        <v>0</v>
      </c>
      <c r="W257" s="61" t="e">
        <f>V257*H257*I257</f>
        <v>#N/A</v>
      </c>
      <c r="X257" s="39">
        <f t="shared" si="242"/>
        <v>0</v>
      </c>
      <c r="Y257" s="39">
        <f t="shared" si="242"/>
        <v>0</v>
      </c>
      <c r="Z257" s="39">
        <f t="shared" si="242"/>
        <v>0</v>
      </c>
      <c r="AA257" s="59">
        <f>Z257</f>
        <v>0</v>
      </c>
      <c r="AB257" s="39">
        <f t="shared" si="243"/>
        <v>0</v>
      </c>
      <c r="AC257" s="39">
        <f t="shared" si="243"/>
        <v>0</v>
      </c>
      <c r="AD257" s="39">
        <f t="shared" si="243"/>
        <v>0</v>
      </c>
      <c r="AE257" s="39">
        <f>MAX(X257:Z257)+MAX(AB257:AD257)</f>
        <v>0</v>
      </c>
      <c r="AF257" s="59">
        <f>AD257</f>
        <v>0</v>
      </c>
      <c r="AG257" s="39">
        <f t="shared" si="244"/>
        <v>0</v>
      </c>
      <c r="AH257" s="39">
        <f t="shared" si="244"/>
        <v>0</v>
      </c>
      <c r="AI257" s="39">
        <f t="shared" si="244"/>
        <v>0</v>
      </c>
      <c r="AJ257" s="59">
        <f>AI257</f>
        <v>0</v>
      </c>
      <c r="AK257" s="28">
        <f>IF(OR(Z257&lt;0,AD257&lt;0,AI257&lt;0),"DQ",MAX(X257:Z257)+MAX(AB257:AD257)+MAX(AG257:AI257))</f>
        <v>0</v>
      </c>
    </row>
    <row r="258" spans="1:37" ht="12.75" hidden="1">
      <c r="A258" s="56"/>
      <c r="B258" s="40"/>
      <c r="C258" s="40"/>
      <c r="D258" s="41"/>
      <c r="E258" s="41"/>
      <c r="F258" s="37"/>
      <c r="G258" s="42"/>
      <c r="H258" s="43"/>
      <c r="I258" s="36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33"/>
      <c r="W258" s="61"/>
      <c r="X258" s="39"/>
      <c r="Y258" s="39"/>
      <c r="Z258" s="39"/>
      <c r="AA258" s="59"/>
      <c r="AB258" s="39"/>
      <c r="AC258" s="39"/>
      <c r="AD258" s="39"/>
      <c r="AE258" s="39"/>
      <c r="AF258" s="59"/>
      <c r="AG258" s="39"/>
      <c r="AH258" s="39"/>
      <c r="AI258" s="39"/>
      <c r="AJ258" s="59"/>
      <c r="AK258" s="28"/>
    </row>
    <row r="259" spans="1:37" ht="12.75" hidden="1">
      <c r="A259" s="56"/>
      <c r="B259" s="31" t="s">
        <v>74</v>
      </c>
      <c r="C259" s="22"/>
      <c r="D259" s="57"/>
      <c r="E259" s="23"/>
      <c r="F259" s="30"/>
      <c r="G259" s="34"/>
      <c r="H259" s="43"/>
      <c r="I259" s="36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33">
        <f>IF(OR(L259&lt;0,O259&lt;0,T259&lt;0),"DQ",(MAX(J259:L259)+MAX(M259:O259)+MAX(R259:T259)))</f>
        <v>0</v>
      </c>
      <c r="W259" s="61"/>
      <c r="X259" s="39">
        <f aca="true" t="shared" si="245" ref="X259:Z260">SUM(J259*2.2046)</f>
        <v>0</v>
      </c>
      <c r="Y259" s="39">
        <f t="shared" si="245"/>
        <v>0</v>
      </c>
      <c r="Z259" s="39">
        <f t="shared" si="245"/>
        <v>0</v>
      </c>
      <c r="AA259" s="59">
        <f>Z259</f>
        <v>0</v>
      </c>
      <c r="AB259" s="39">
        <f aca="true" t="shared" si="246" ref="AB259:AD260">SUM(M259*2.2046)</f>
        <v>0</v>
      </c>
      <c r="AC259" s="39">
        <f t="shared" si="246"/>
        <v>0</v>
      </c>
      <c r="AD259" s="39">
        <f t="shared" si="246"/>
        <v>0</v>
      </c>
      <c r="AE259" s="39"/>
      <c r="AF259" s="59">
        <f>AD259</f>
        <v>0</v>
      </c>
      <c r="AG259" s="39">
        <f aca="true" t="shared" si="247" ref="AG259:AI260">SUM(R259*2.2046)</f>
        <v>0</v>
      </c>
      <c r="AH259" s="39">
        <f t="shared" si="247"/>
        <v>0</v>
      </c>
      <c r="AI259" s="39">
        <f t="shared" si="247"/>
        <v>0</v>
      </c>
      <c r="AJ259" s="59">
        <f>AI259</f>
        <v>0</v>
      </c>
      <c r="AK259" s="28">
        <f>IF(OR(Z259&lt;0,AD259&lt;0,AI259&lt;0),"DQ",MAX(X259:Z259)+MAX(AB259:AD259)+MAX(AG259:AI259))</f>
        <v>0</v>
      </c>
    </row>
    <row r="260" spans="1:37" ht="12.75" hidden="1">
      <c r="A260" s="56"/>
      <c r="B260" s="60"/>
      <c r="C260" s="40"/>
      <c r="D260" s="41"/>
      <c r="E260" s="41"/>
      <c r="F260" s="37"/>
      <c r="G260" s="42"/>
      <c r="H260" s="43">
        <f>500/(-216.0475144+(16.2606339*F260)+(-0.002388645*POWER(F260,2))+(-0.00113732*POWER(F260,3))+(0.00000701863*POWER(F260,4))+(-0.00000001291*POWER(F260,5)))</f>
        <v>-2.314305727555271</v>
      </c>
      <c r="I260" s="36" t="e">
        <f>IF(OR(C260="open men",C260="open women",C260="submaster Men",C260="submaster Women"),1,LOOKUP(G260,TABLES!A:A,TABLES!B:B))</f>
        <v>#N/A</v>
      </c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33">
        <f>IF(OR(L260&lt;0,O260&lt;0,T260&lt;0),"DQ",(MAX(J260:L260)+MAX(M260:O260)+MAX(R260:T260)))</f>
        <v>0</v>
      </c>
      <c r="W260" s="61" t="e">
        <f>V260*H260*I260</f>
        <v>#N/A</v>
      </c>
      <c r="X260" s="39">
        <f t="shared" si="245"/>
        <v>0</v>
      </c>
      <c r="Y260" s="39">
        <f t="shared" si="245"/>
        <v>0</v>
      </c>
      <c r="Z260" s="39">
        <f t="shared" si="245"/>
        <v>0</v>
      </c>
      <c r="AA260" s="59">
        <f>Z260</f>
        <v>0</v>
      </c>
      <c r="AB260" s="39">
        <f t="shared" si="246"/>
        <v>0</v>
      </c>
      <c r="AC260" s="39">
        <f t="shared" si="246"/>
        <v>0</v>
      </c>
      <c r="AD260" s="39">
        <f t="shared" si="246"/>
        <v>0</v>
      </c>
      <c r="AE260" s="39">
        <f>MAX(X260:Z260)+MAX(AB260:AD260)</f>
        <v>0</v>
      </c>
      <c r="AF260" s="59">
        <f>AD260</f>
        <v>0</v>
      </c>
      <c r="AG260" s="39">
        <f t="shared" si="247"/>
        <v>0</v>
      </c>
      <c r="AH260" s="39">
        <f t="shared" si="247"/>
        <v>0</v>
      </c>
      <c r="AI260" s="39">
        <f t="shared" si="247"/>
        <v>0</v>
      </c>
      <c r="AJ260" s="59">
        <f>AI260</f>
        <v>0</v>
      </c>
      <c r="AK260" s="28">
        <f>IF(OR(Z260&lt;0,AD260&lt;0,AI260&lt;0),"DQ",MAX(X260:Z260)+MAX(AB260:AD260)+MAX(AG260:AI260))</f>
        <v>0</v>
      </c>
    </row>
    <row r="261" spans="1:37" ht="12.75" hidden="1">
      <c r="A261" s="56"/>
      <c r="B261" s="40"/>
      <c r="C261" s="40"/>
      <c r="D261" s="41"/>
      <c r="E261" s="41"/>
      <c r="F261" s="37"/>
      <c r="G261" s="42"/>
      <c r="H261" s="43"/>
      <c r="I261" s="36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33"/>
      <c r="W261" s="61"/>
      <c r="X261" s="39"/>
      <c r="Y261" s="39"/>
      <c r="Z261" s="39"/>
      <c r="AA261" s="59"/>
      <c r="AB261" s="39"/>
      <c r="AC261" s="39"/>
      <c r="AD261" s="39"/>
      <c r="AE261" s="39"/>
      <c r="AF261" s="59"/>
      <c r="AG261" s="39"/>
      <c r="AH261" s="39"/>
      <c r="AI261" s="39"/>
      <c r="AJ261" s="59"/>
      <c r="AK261" s="28"/>
    </row>
    <row r="262" spans="1:37" ht="12.75" hidden="1">
      <c r="A262" s="56"/>
      <c r="B262" s="31" t="s">
        <v>60</v>
      </c>
      <c r="C262" s="22"/>
      <c r="D262" s="57"/>
      <c r="E262" s="23"/>
      <c r="F262" s="30"/>
      <c r="G262" s="34"/>
      <c r="H262" s="43"/>
      <c r="I262" s="36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33">
        <f aca="true" t="shared" si="248" ref="V262:V273">IF(OR(L262&lt;0,O262&lt;0,T262&lt;0),"DQ",(MAX(J262:L262)+MAX(M262:O262)+MAX(R262:T262)))</f>
        <v>0</v>
      </c>
      <c r="W262" s="61"/>
      <c r="X262" s="39">
        <f aca="true" t="shared" si="249" ref="X262:Z263">SUM(J262*2.2046)</f>
        <v>0</v>
      </c>
      <c r="Y262" s="39">
        <f t="shared" si="249"/>
        <v>0</v>
      </c>
      <c r="Z262" s="39">
        <f t="shared" si="249"/>
        <v>0</v>
      </c>
      <c r="AA262" s="59">
        <f aca="true" t="shared" si="250" ref="AA262:AA273">Z262</f>
        <v>0</v>
      </c>
      <c r="AB262" s="39">
        <f aca="true" t="shared" si="251" ref="AB262:AD263">SUM(M262*2.2046)</f>
        <v>0</v>
      </c>
      <c r="AC262" s="39">
        <f t="shared" si="251"/>
        <v>0</v>
      </c>
      <c r="AD262" s="39">
        <f t="shared" si="251"/>
        <v>0</v>
      </c>
      <c r="AE262" s="39"/>
      <c r="AF262" s="59">
        <f aca="true" t="shared" si="252" ref="AF262:AF273">AD262</f>
        <v>0</v>
      </c>
      <c r="AG262" s="39">
        <f aca="true" t="shared" si="253" ref="AG262:AI263">SUM(R262*2.2046)</f>
        <v>0</v>
      </c>
      <c r="AH262" s="39">
        <f t="shared" si="253"/>
        <v>0</v>
      </c>
      <c r="AI262" s="39">
        <f t="shared" si="253"/>
        <v>0</v>
      </c>
      <c r="AJ262" s="59">
        <f aca="true" t="shared" si="254" ref="AJ262:AJ273">AI262</f>
        <v>0</v>
      </c>
      <c r="AK262" s="28">
        <f aca="true" t="shared" si="255" ref="AK262:AK273">IF(OR(Z262&lt;0,AD262&lt;0,AI262&lt;0),"DQ",MAX(X262:Z262)+MAX(AB262:AD262)+MAX(AG262:AI262))</f>
        <v>0</v>
      </c>
    </row>
    <row r="263" spans="1:37" ht="12.75" hidden="1">
      <c r="A263" s="56"/>
      <c r="B263" s="60"/>
      <c r="C263" s="40"/>
      <c r="D263" s="41"/>
      <c r="E263" s="41"/>
      <c r="F263" s="37"/>
      <c r="G263" s="42"/>
      <c r="H263" s="43">
        <f>500/(-216.0475144+(16.2606339*F263)+(-0.002388645*POWER(F263,2))+(-0.00113732*POWER(F263,3))+(0.00000701863*POWER(F263,4))+(-0.00000001291*POWER(F263,5)))</f>
        <v>-2.314305727555271</v>
      </c>
      <c r="I263" s="36" t="e">
        <f>IF(OR(C263="open men",C263="open women",C263="submaster Men",C263="submaster Women"),1,LOOKUP(G263,TABLES!A:A,TABLES!B:B))</f>
        <v>#N/A</v>
      </c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33">
        <f t="shared" si="248"/>
        <v>0</v>
      </c>
      <c r="W263" s="61" t="e">
        <f>V263*H263*I263</f>
        <v>#N/A</v>
      </c>
      <c r="X263" s="39">
        <f t="shared" si="249"/>
        <v>0</v>
      </c>
      <c r="Y263" s="39">
        <f t="shared" si="249"/>
        <v>0</v>
      </c>
      <c r="Z263" s="39">
        <f t="shared" si="249"/>
        <v>0</v>
      </c>
      <c r="AA263" s="59">
        <f t="shared" si="250"/>
        <v>0</v>
      </c>
      <c r="AB263" s="39">
        <f t="shared" si="251"/>
        <v>0</v>
      </c>
      <c r="AC263" s="39">
        <f t="shared" si="251"/>
        <v>0</v>
      </c>
      <c r="AD263" s="39">
        <f t="shared" si="251"/>
        <v>0</v>
      </c>
      <c r="AE263" s="39">
        <f>MAX(X263:Z263)+MAX(AB263:AD263)</f>
        <v>0</v>
      </c>
      <c r="AF263" s="59">
        <f t="shared" si="252"/>
        <v>0</v>
      </c>
      <c r="AG263" s="39">
        <f t="shared" si="253"/>
        <v>0</v>
      </c>
      <c r="AH263" s="39">
        <f t="shared" si="253"/>
        <v>0</v>
      </c>
      <c r="AI263" s="39">
        <f t="shared" si="253"/>
        <v>0</v>
      </c>
      <c r="AJ263" s="59">
        <f t="shared" si="254"/>
        <v>0</v>
      </c>
      <c r="AK263" s="28">
        <f t="shared" si="255"/>
        <v>0</v>
      </c>
    </row>
    <row r="264" spans="1:37" ht="12.75" hidden="1">
      <c r="A264" s="56"/>
      <c r="B264" s="22"/>
      <c r="C264" s="22"/>
      <c r="D264" s="23"/>
      <c r="E264" s="23"/>
      <c r="F264" s="30"/>
      <c r="G264" s="34"/>
      <c r="H264" s="43"/>
      <c r="I264" s="36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33">
        <f t="shared" si="248"/>
        <v>0</v>
      </c>
      <c r="W264" s="61"/>
      <c r="X264" s="39"/>
      <c r="Y264" s="39"/>
      <c r="Z264" s="39"/>
      <c r="AA264" s="59">
        <f t="shared" si="250"/>
        <v>0</v>
      </c>
      <c r="AB264" s="39"/>
      <c r="AC264" s="39"/>
      <c r="AD264" s="39"/>
      <c r="AE264" s="39"/>
      <c r="AF264" s="59">
        <f t="shared" si="252"/>
        <v>0</v>
      </c>
      <c r="AG264" s="39"/>
      <c r="AH264" s="39"/>
      <c r="AI264" s="39"/>
      <c r="AJ264" s="59">
        <f t="shared" si="254"/>
        <v>0</v>
      </c>
      <c r="AK264" s="28">
        <f t="shared" si="255"/>
        <v>0</v>
      </c>
    </row>
    <row r="265" spans="1:37" ht="12.75" hidden="1">
      <c r="A265" s="56"/>
      <c r="B265" s="31" t="s">
        <v>59</v>
      </c>
      <c r="C265" s="22"/>
      <c r="D265" s="57"/>
      <c r="E265" s="23"/>
      <c r="F265" s="30"/>
      <c r="G265" s="34"/>
      <c r="H265" s="43"/>
      <c r="I265" s="36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33">
        <f t="shared" si="248"/>
        <v>0</v>
      </c>
      <c r="W265" s="61"/>
      <c r="X265" s="39">
        <f aca="true" t="shared" si="256" ref="X265:Z266">SUM(J265*2.2046)</f>
        <v>0</v>
      </c>
      <c r="Y265" s="39">
        <f t="shared" si="256"/>
        <v>0</v>
      </c>
      <c r="Z265" s="39">
        <f t="shared" si="256"/>
        <v>0</v>
      </c>
      <c r="AA265" s="59">
        <f t="shared" si="250"/>
        <v>0</v>
      </c>
      <c r="AB265" s="39">
        <f aca="true" t="shared" si="257" ref="AB265:AD266">SUM(M265*2.2046)</f>
        <v>0</v>
      </c>
      <c r="AC265" s="39">
        <f t="shared" si="257"/>
        <v>0</v>
      </c>
      <c r="AD265" s="39">
        <f t="shared" si="257"/>
        <v>0</v>
      </c>
      <c r="AE265" s="39"/>
      <c r="AF265" s="59">
        <f t="shared" si="252"/>
        <v>0</v>
      </c>
      <c r="AG265" s="39">
        <f aca="true" t="shared" si="258" ref="AG265:AI266">SUM(R265*2.2046)</f>
        <v>0</v>
      </c>
      <c r="AH265" s="39">
        <f t="shared" si="258"/>
        <v>0</v>
      </c>
      <c r="AI265" s="39">
        <f t="shared" si="258"/>
        <v>0</v>
      </c>
      <c r="AJ265" s="59">
        <f t="shared" si="254"/>
        <v>0</v>
      </c>
      <c r="AK265" s="28">
        <f t="shared" si="255"/>
        <v>0</v>
      </c>
    </row>
    <row r="266" spans="1:37" ht="12.75" hidden="1">
      <c r="A266" s="56"/>
      <c r="B266" s="60"/>
      <c r="C266" s="40"/>
      <c r="D266" s="41"/>
      <c r="E266" s="41"/>
      <c r="F266" s="37"/>
      <c r="G266" s="42"/>
      <c r="H266" s="43">
        <f>500/(-216.0475144+(16.2606339*F266)+(-0.002388645*POWER(F266,2))+(-0.00113732*POWER(F266,3))+(0.00000701863*POWER(F266,4))+(-0.00000001291*POWER(F266,5)))</f>
        <v>-2.314305727555271</v>
      </c>
      <c r="I266" s="36" t="e">
        <f>IF(OR(C266="open men",C266="open women",C266="submaster Men",C266="submaster Women"),1,LOOKUP(G266,TABLES!A:A,TABLES!B:B))</f>
        <v>#N/A</v>
      </c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33">
        <f t="shared" si="248"/>
        <v>0</v>
      </c>
      <c r="W266" s="61" t="e">
        <f>V266*H266*I266</f>
        <v>#N/A</v>
      </c>
      <c r="X266" s="39">
        <f t="shared" si="256"/>
        <v>0</v>
      </c>
      <c r="Y266" s="39">
        <f t="shared" si="256"/>
        <v>0</v>
      </c>
      <c r="Z266" s="39">
        <f t="shared" si="256"/>
        <v>0</v>
      </c>
      <c r="AA266" s="59">
        <f t="shared" si="250"/>
        <v>0</v>
      </c>
      <c r="AB266" s="39">
        <f t="shared" si="257"/>
        <v>0</v>
      </c>
      <c r="AC266" s="39">
        <f t="shared" si="257"/>
        <v>0</v>
      </c>
      <c r="AD266" s="39">
        <f t="shared" si="257"/>
        <v>0</v>
      </c>
      <c r="AE266" s="39">
        <f>MAX(X266:Z266)+MAX(AB266:AD266)</f>
        <v>0</v>
      </c>
      <c r="AF266" s="59">
        <f t="shared" si="252"/>
        <v>0</v>
      </c>
      <c r="AG266" s="39">
        <f t="shared" si="258"/>
        <v>0</v>
      </c>
      <c r="AH266" s="39">
        <f t="shared" si="258"/>
        <v>0</v>
      </c>
      <c r="AI266" s="39">
        <f t="shared" si="258"/>
        <v>0</v>
      </c>
      <c r="AJ266" s="59">
        <f t="shared" si="254"/>
        <v>0</v>
      </c>
      <c r="AK266" s="28">
        <f t="shared" si="255"/>
        <v>0</v>
      </c>
    </row>
    <row r="267" spans="1:37" ht="12.75" hidden="1">
      <c r="A267" s="56"/>
      <c r="B267" s="60"/>
      <c r="C267" s="40"/>
      <c r="D267" s="41"/>
      <c r="E267" s="41"/>
      <c r="F267" s="37"/>
      <c r="G267" s="42"/>
      <c r="H267" s="43"/>
      <c r="I267" s="36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33"/>
      <c r="W267" s="61"/>
      <c r="X267" s="39"/>
      <c r="Y267" s="39"/>
      <c r="Z267" s="39"/>
      <c r="AA267" s="59"/>
      <c r="AB267" s="39"/>
      <c r="AC267" s="39"/>
      <c r="AD267" s="39"/>
      <c r="AE267" s="39"/>
      <c r="AF267" s="59"/>
      <c r="AG267" s="39"/>
      <c r="AH267" s="39"/>
      <c r="AI267" s="39"/>
      <c r="AJ267" s="59"/>
      <c r="AK267" s="28"/>
    </row>
    <row r="268" spans="1:37" ht="12.75" hidden="1">
      <c r="A268" s="56"/>
      <c r="B268" s="31" t="s">
        <v>81</v>
      </c>
      <c r="C268" s="22"/>
      <c r="D268" s="57"/>
      <c r="E268" s="23"/>
      <c r="F268" s="30"/>
      <c r="G268" s="34"/>
      <c r="H268" s="43"/>
      <c r="I268" s="36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33">
        <f>IF(OR(L268&lt;0,O268&lt;0,T268&lt;0),"DQ",(MAX(J268:L268)+MAX(M268:O268)+MAX(R268:T268)))</f>
        <v>0</v>
      </c>
      <c r="W268" s="61"/>
      <c r="X268" s="39">
        <f aca="true" t="shared" si="259" ref="X268:Z269">SUM(J268*2.2046)</f>
        <v>0</v>
      </c>
      <c r="Y268" s="39">
        <f t="shared" si="259"/>
        <v>0</v>
      </c>
      <c r="Z268" s="39">
        <f t="shared" si="259"/>
        <v>0</v>
      </c>
      <c r="AA268" s="59">
        <f>Z268</f>
        <v>0</v>
      </c>
      <c r="AB268" s="39">
        <f aca="true" t="shared" si="260" ref="AB268:AD269">SUM(M268*2.2046)</f>
        <v>0</v>
      </c>
      <c r="AC268" s="39">
        <f t="shared" si="260"/>
        <v>0</v>
      </c>
      <c r="AD268" s="39">
        <f t="shared" si="260"/>
        <v>0</v>
      </c>
      <c r="AE268" s="39"/>
      <c r="AF268" s="59">
        <f>AD268</f>
        <v>0</v>
      </c>
      <c r="AG268" s="39">
        <f aca="true" t="shared" si="261" ref="AG268:AI269">SUM(R268*2.2046)</f>
        <v>0</v>
      </c>
      <c r="AH268" s="39">
        <f t="shared" si="261"/>
        <v>0</v>
      </c>
      <c r="AI268" s="39">
        <f t="shared" si="261"/>
        <v>0</v>
      </c>
      <c r="AJ268" s="59">
        <f>AI268</f>
        <v>0</v>
      </c>
      <c r="AK268" s="28">
        <f>IF(OR(Z268&lt;0,AD268&lt;0,AI268&lt;0),"DQ",MAX(X268:Z268)+MAX(AB268:AD268)+MAX(AG268:AI268))</f>
        <v>0</v>
      </c>
    </row>
    <row r="269" spans="1:37" ht="12.75" hidden="1">
      <c r="A269" s="56"/>
      <c r="B269" s="60"/>
      <c r="C269" s="40"/>
      <c r="D269" s="41"/>
      <c r="E269" s="41"/>
      <c r="F269" s="37"/>
      <c r="G269" s="42"/>
      <c r="H269" s="43">
        <f>500/(-216.0475144+(16.2606339*F269)+(-0.002388645*POWER(F269,2))+(-0.00113732*POWER(F269,3))+(0.00000701863*POWER(F269,4))+(-0.00000001291*POWER(F269,5)))</f>
        <v>-2.314305727555271</v>
      </c>
      <c r="I269" s="36" t="e">
        <f>IF(OR(C269="open men",C269="open women",C269="submaster Men",C269="submaster Women"),1,LOOKUP(G269,TABLES!A:A,TABLES!B:B))</f>
        <v>#N/A</v>
      </c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33">
        <f>IF(OR(L269&lt;0,O269&lt;0,T269&lt;0),"DQ",(MAX(J269:L269)+MAX(M269:O269)+MAX(R269:T269)))</f>
        <v>0</v>
      </c>
      <c r="W269" s="61" t="e">
        <f>V269*H269*I269</f>
        <v>#N/A</v>
      </c>
      <c r="X269" s="39">
        <f t="shared" si="259"/>
        <v>0</v>
      </c>
      <c r="Y269" s="39">
        <f t="shared" si="259"/>
        <v>0</v>
      </c>
      <c r="Z269" s="39">
        <f t="shared" si="259"/>
        <v>0</v>
      </c>
      <c r="AA269" s="59">
        <f>Z269</f>
        <v>0</v>
      </c>
      <c r="AB269" s="39">
        <f t="shared" si="260"/>
        <v>0</v>
      </c>
      <c r="AC269" s="39">
        <f t="shared" si="260"/>
        <v>0</v>
      </c>
      <c r="AD269" s="39">
        <f t="shared" si="260"/>
        <v>0</v>
      </c>
      <c r="AE269" s="39">
        <f>MAX(X269:Z269)+MAX(AB269:AD269)</f>
        <v>0</v>
      </c>
      <c r="AF269" s="59">
        <f>AD269</f>
        <v>0</v>
      </c>
      <c r="AG269" s="39">
        <f t="shared" si="261"/>
        <v>0</v>
      </c>
      <c r="AH269" s="39">
        <f t="shared" si="261"/>
        <v>0</v>
      </c>
      <c r="AI269" s="39">
        <f t="shared" si="261"/>
        <v>0</v>
      </c>
      <c r="AJ269" s="59">
        <f>AI269</f>
        <v>0</v>
      </c>
      <c r="AK269" s="28">
        <f>IF(OR(Z269&lt;0,AD269&lt;0,AI269&lt;0),"DQ",MAX(X269:Z269)+MAX(AB269:AD269)+MAX(AG269:AI269))</f>
        <v>0</v>
      </c>
    </row>
    <row r="270" spans="1:37" ht="12.75" hidden="1">
      <c r="A270" s="56"/>
      <c r="B270" s="60"/>
      <c r="C270" s="40"/>
      <c r="D270" s="41"/>
      <c r="E270" s="41"/>
      <c r="F270" s="37"/>
      <c r="G270" s="42"/>
      <c r="H270" s="43"/>
      <c r="I270" s="36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33"/>
      <c r="W270" s="61"/>
      <c r="X270" s="39"/>
      <c r="Y270" s="39"/>
      <c r="Z270" s="39"/>
      <c r="AA270" s="59"/>
      <c r="AB270" s="39"/>
      <c r="AC270" s="39"/>
      <c r="AD270" s="39"/>
      <c r="AE270" s="39"/>
      <c r="AF270" s="59"/>
      <c r="AG270" s="39"/>
      <c r="AH270" s="39"/>
      <c r="AI270" s="39"/>
      <c r="AJ270" s="59"/>
      <c r="AK270" s="28"/>
    </row>
    <row r="271" spans="1:37" ht="12.75" hidden="1">
      <c r="A271" s="56"/>
      <c r="B271" s="31" t="s">
        <v>80</v>
      </c>
      <c r="C271" s="22"/>
      <c r="D271" s="57"/>
      <c r="E271" s="23"/>
      <c r="F271" s="30"/>
      <c r="G271" s="34"/>
      <c r="H271" s="35"/>
      <c r="I271" s="36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64"/>
      <c r="U271" s="58"/>
      <c r="V271" s="33">
        <f>IF(OR(L271&lt;0,O271&lt;0,T271&lt;0),"DQ",(MAX(J271:L271)+MAX(M271:O271)+MAX(R271:T271)))</f>
        <v>0</v>
      </c>
      <c r="W271" s="61"/>
      <c r="X271" s="39">
        <f aca="true" t="shared" si="262" ref="X271:Z272">SUM(J271*2.2046)</f>
        <v>0</v>
      </c>
      <c r="Y271" s="39">
        <f t="shared" si="262"/>
        <v>0</v>
      </c>
      <c r="Z271" s="39">
        <f t="shared" si="262"/>
        <v>0</v>
      </c>
      <c r="AA271" s="59">
        <f>Z271</f>
        <v>0</v>
      </c>
      <c r="AB271" s="39">
        <f aca="true" t="shared" si="263" ref="AB271:AD272">SUM(M271*2.2046)</f>
        <v>0</v>
      </c>
      <c r="AC271" s="39">
        <f t="shared" si="263"/>
        <v>0</v>
      </c>
      <c r="AD271" s="39">
        <f t="shared" si="263"/>
        <v>0</v>
      </c>
      <c r="AE271" s="39"/>
      <c r="AF271" s="59">
        <f>AD271</f>
        <v>0</v>
      </c>
      <c r="AG271" s="39">
        <f aca="true" t="shared" si="264" ref="AG271:AI272">SUM(R271*2.2046)</f>
        <v>0</v>
      </c>
      <c r="AH271" s="39">
        <f t="shared" si="264"/>
        <v>0</v>
      </c>
      <c r="AI271" s="39">
        <f t="shared" si="264"/>
        <v>0</v>
      </c>
      <c r="AJ271" s="59">
        <f>AI271</f>
        <v>0</v>
      </c>
      <c r="AK271" s="28">
        <f>IF(OR(Z271&lt;0,AD271&lt;0,AI271&lt;0),"DQ",MAX(X271:Z271)+MAX(AB271:AD271)+MAX(AG271:AI271))</f>
        <v>0</v>
      </c>
    </row>
    <row r="272" spans="1:37" ht="12.75" hidden="1">
      <c r="A272" s="56"/>
      <c r="B272" s="60"/>
      <c r="C272" s="40"/>
      <c r="D272" s="41"/>
      <c r="E272" s="41"/>
      <c r="F272" s="37"/>
      <c r="G272" s="42"/>
      <c r="H272" s="43">
        <f>500/(-216.0475144+(16.2606339*F272)+(-0.002388645*POWER(F272,2))+(-0.00113732*POWER(F272,3))+(0.00000701863*POWER(F272,4))+(-0.00000001291*POWER(F272,5)))</f>
        <v>-2.314305727555271</v>
      </c>
      <c r="I272" s="36" t="e">
        <f>IF(OR(C272="open men",C272="open women",C272="submaster Men",C272="submaster Women"),1,LOOKUP(G272,TABLES!A:A,TABLES!B:B))</f>
        <v>#N/A</v>
      </c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64"/>
      <c r="U272" s="58"/>
      <c r="V272" s="33">
        <f>IF(OR(L272&lt;0,O272&lt;0,T272&lt;0),"DQ",(MAX(J272:L272)+MAX(M272:O272)+MAX(R272:T272)))</f>
        <v>0</v>
      </c>
      <c r="W272" s="61" t="e">
        <f>V272*H272*I272</f>
        <v>#N/A</v>
      </c>
      <c r="X272" s="39">
        <f t="shared" si="262"/>
        <v>0</v>
      </c>
      <c r="Y272" s="39">
        <f t="shared" si="262"/>
        <v>0</v>
      </c>
      <c r="Z272" s="39">
        <f t="shared" si="262"/>
        <v>0</v>
      </c>
      <c r="AA272" s="59">
        <f>Z272</f>
        <v>0</v>
      </c>
      <c r="AB272" s="39">
        <f t="shared" si="263"/>
        <v>0</v>
      </c>
      <c r="AC272" s="39">
        <f t="shared" si="263"/>
        <v>0</v>
      </c>
      <c r="AD272" s="39">
        <f t="shared" si="263"/>
        <v>0</v>
      </c>
      <c r="AE272" s="39">
        <f>MAX(X272:Z272)+MAX(AB272:AD272)</f>
        <v>0</v>
      </c>
      <c r="AF272" s="59">
        <f>AD272</f>
        <v>0</v>
      </c>
      <c r="AG272" s="39">
        <f t="shared" si="264"/>
        <v>0</v>
      </c>
      <c r="AH272" s="39">
        <f t="shared" si="264"/>
        <v>0</v>
      </c>
      <c r="AI272" s="39">
        <f t="shared" si="264"/>
        <v>0</v>
      </c>
      <c r="AJ272" s="59">
        <f>AI272</f>
        <v>0</v>
      </c>
      <c r="AK272" s="28">
        <f>IF(OR(Z272&lt;0,AD272&lt;0,AI272&lt;0),"DQ",MAX(X272:Z272)+MAX(AB272:AD272)+MAX(AG272:AI272))</f>
        <v>0</v>
      </c>
    </row>
    <row r="273" spans="1:37" ht="12.75" hidden="1">
      <c r="A273" s="56"/>
      <c r="B273" s="22"/>
      <c r="C273" s="22"/>
      <c r="D273" s="23"/>
      <c r="E273" s="23"/>
      <c r="F273" s="30"/>
      <c r="G273" s="34"/>
      <c r="H273" s="43"/>
      <c r="I273" s="36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33">
        <f t="shared" si="248"/>
        <v>0</v>
      </c>
      <c r="W273" s="61"/>
      <c r="X273" s="39"/>
      <c r="Y273" s="39"/>
      <c r="Z273" s="39"/>
      <c r="AA273" s="59">
        <f t="shared" si="250"/>
        <v>0</v>
      </c>
      <c r="AB273" s="39"/>
      <c r="AC273" s="39"/>
      <c r="AD273" s="39"/>
      <c r="AE273" s="39"/>
      <c r="AF273" s="59">
        <f t="shared" si="252"/>
        <v>0</v>
      </c>
      <c r="AG273" s="39"/>
      <c r="AH273" s="39"/>
      <c r="AI273" s="39"/>
      <c r="AJ273" s="59">
        <f t="shared" si="254"/>
        <v>0</v>
      </c>
      <c r="AK273" s="28">
        <f t="shared" si="255"/>
        <v>0</v>
      </c>
    </row>
    <row r="274" spans="1:37" ht="15.75">
      <c r="A274" s="56"/>
      <c r="B274" s="101" t="s">
        <v>65</v>
      </c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3"/>
    </row>
    <row r="275" spans="1:37" ht="15.75">
      <c r="A275" s="56"/>
      <c r="B275" s="54" t="s">
        <v>48</v>
      </c>
      <c r="C275" s="53"/>
      <c r="D275" s="54"/>
      <c r="E275" s="53"/>
      <c r="F275" s="53"/>
      <c r="G275" s="53"/>
      <c r="H275" s="53"/>
      <c r="I275" s="36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33">
        <f>IF(OR(L275&lt;0,O275&lt;0,T275&lt;0),"DQ",(MAX(J275:L275)+MAX(M275:O275)+MAX(R275:T275)))</f>
        <v>0</v>
      </c>
      <c r="W275" s="62"/>
      <c r="X275" s="53"/>
      <c r="Y275" s="53"/>
      <c r="Z275" s="53"/>
      <c r="AA275" s="59">
        <f>Z275</f>
        <v>0</v>
      </c>
      <c r="AB275" s="39">
        <f>SUM(M275*2.2046)</f>
        <v>0</v>
      </c>
      <c r="AC275" s="39">
        <f>SUM(N275*2.2046)</f>
        <v>0</v>
      </c>
      <c r="AD275" s="39">
        <f>SUM(O275*2.2046)</f>
        <v>0</v>
      </c>
      <c r="AE275" s="39"/>
      <c r="AF275" s="59">
        <f>AD275</f>
        <v>0</v>
      </c>
      <c r="AG275" s="39">
        <f>SUM(R275*2.2046)</f>
        <v>0</v>
      </c>
      <c r="AH275" s="39">
        <f>SUM(S275*2.2046)</f>
        <v>0</v>
      </c>
      <c r="AI275" s="39">
        <f>SUM(T275*2.2046)</f>
        <v>0</v>
      </c>
      <c r="AJ275" s="59">
        <f>AI275</f>
        <v>0</v>
      </c>
      <c r="AK275" s="28">
        <f>IF(OR(Z275&lt;0,AD275&lt;0,AI275&lt;0),"DQ",MAX(X275:Z275)+MAX(AB275:AD275)+MAX(AG275:AI275))</f>
        <v>0</v>
      </c>
    </row>
    <row r="276" spans="1:37" ht="12.75">
      <c r="A276" s="56"/>
      <c r="B276" s="31" t="s">
        <v>71</v>
      </c>
      <c r="C276" s="22"/>
      <c r="D276" s="57"/>
      <c r="E276" s="23"/>
      <c r="F276" s="30"/>
      <c r="G276" s="34"/>
      <c r="H276" s="43"/>
      <c r="I276" s="36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33">
        <f>IF(OR(L276&lt;0,O276&lt;0,T276&lt;0),"DQ",(MAX(J276:L276)+MAX(M276:O276)+MAX(R276:T276)))</f>
        <v>0</v>
      </c>
      <c r="W276" s="61"/>
      <c r="X276" s="39">
        <f aca="true" t="shared" si="265" ref="X276:Z277">SUM(J276*2.2046)</f>
        <v>0</v>
      </c>
      <c r="Y276" s="39">
        <f t="shared" si="265"/>
        <v>0</v>
      </c>
      <c r="Z276" s="39">
        <f t="shared" si="265"/>
        <v>0</v>
      </c>
      <c r="AA276" s="59">
        <f>Z276</f>
        <v>0</v>
      </c>
      <c r="AB276" s="39">
        <f aca="true" t="shared" si="266" ref="AB276:AD277">SUM(M276*2.2046)</f>
        <v>0</v>
      </c>
      <c r="AC276" s="39">
        <f t="shared" si="266"/>
        <v>0</v>
      </c>
      <c r="AD276" s="39">
        <f t="shared" si="266"/>
        <v>0</v>
      </c>
      <c r="AE276" s="39"/>
      <c r="AF276" s="59">
        <f>AD276</f>
        <v>0</v>
      </c>
      <c r="AG276" s="39">
        <f aca="true" t="shared" si="267" ref="AG276:AI277">SUM(R276*2.2046)</f>
        <v>0</v>
      </c>
      <c r="AH276" s="39">
        <f t="shared" si="267"/>
        <v>0</v>
      </c>
      <c r="AI276" s="39">
        <f t="shared" si="267"/>
        <v>0</v>
      </c>
      <c r="AJ276" s="59">
        <f>AI276</f>
        <v>0</v>
      </c>
      <c r="AK276" s="28">
        <f>IF(OR(Z276&lt;0,AD276&lt;0,AI276&lt;0),"DQ",MAX(X276:Z276)+MAX(AB276:AD276)+MAX(AG276:AI276))</f>
        <v>0</v>
      </c>
    </row>
    <row r="277" spans="1:37" ht="12.75">
      <c r="A277" s="56" t="s">
        <v>89</v>
      </c>
      <c r="B277" s="60" t="s">
        <v>170</v>
      </c>
      <c r="C277" s="40" t="s">
        <v>113</v>
      </c>
      <c r="D277" s="41" t="s">
        <v>114</v>
      </c>
      <c r="E277" s="41">
        <v>110</v>
      </c>
      <c r="F277" s="37">
        <v>108.6</v>
      </c>
      <c r="G277" s="42">
        <v>37</v>
      </c>
      <c r="H277" s="43">
        <f>500/(-216.0475144+(16.2606339*F277)+(-0.002388645*POWER(F277,2))+(-0.00113732*POWER(F277,3))+(0.00000701863*POWER(F277,4))+(-0.00000001291*POWER(F277,5)))</f>
        <v>0.5908527992336242</v>
      </c>
      <c r="I277" s="36">
        <f>IF(OR(C277="open men",C277="open women",C277="submaster Men",C277="submaster Women"),1,LOOKUP(G277,TABLES!A:A,TABLES!B:B))</f>
        <v>1</v>
      </c>
      <c r="J277" s="58"/>
      <c r="K277" s="58"/>
      <c r="L277" s="58"/>
      <c r="M277" s="58"/>
      <c r="N277" s="58"/>
      <c r="O277" s="58">
        <v>-377.5</v>
      </c>
      <c r="P277" s="58"/>
      <c r="Q277" s="58"/>
      <c r="R277" s="58"/>
      <c r="S277" s="58"/>
      <c r="T277" s="58"/>
      <c r="U277" s="58"/>
      <c r="V277" s="33" t="str">
        <f>IF(OR(L277&lt;0,O277&lt;0,T277&lt;0),"DQ",(MAX(J277:L277)+MAX(M277:O277)+MAX(R277:T277)))</f>
        <v>DQ</v>
      </c>
      <c r="W277" s="61" t="e">
        <f>V277*H277*I277</f>
        <v>#VALUE!</v>
      </c>
      <c r="X277" s="39">
        <f t="shared" si="265"/>
        <v>0</v>
      </c>
      <c r="Y277" s="39">
        <f t="shared" si="265"/>
        <v>0</v>
      </c>
      <c r="Z277" s="39">
        <f t="shared" si="265"/>
        <v>0</v>
      </c>
      <c r="AA277" s="59">
        <f>Z277</f>
        <v>0</v>
      </c>
      <c r="AB277" s="39">
        <f t="shared" si="266"/>
        <v>0</v>
      </c>
      <c r="AC277" s="39">
        <f t="shared" si="266"/>
        <v>0</v>
      </c>
      <c r="AD277" s="39">
        <f t="shared" si="266"/>
        <v>-832.2365000000001</v>
      </c>
      <c r="AE277" s="39">
        <f>MAX(X277:Z277)+MAX(AB277:AD277)</f>
        <v>0</v>
      </c>
      <c r="AF277" s="59">
        <f>AD277</f>
        <v>-832.2365000000001</v>
      </c>
      <c r="AG277" s="39">
        <f t="shared" si="267"/>
        <v>0</v>
      </c>
      <c r="AH277" s="39">
        <f t="shared" si="267"/>
        <v>0</v>
      </c>
      <c r="AI277" s="39">
        <f t="shared" si="267"/>
        <v>0</v>
      </c>
      <c r="AJ277" s="59">
        <f>AI277</f>
        <v>0</v>
      </c>
      <c r="AK277" s="28" t="str">
        <f>IF(OR(Z277&lt;0,AD277&lt;0,AI277&lt;0),"DQ",MAX(X277:Z277)+MAX(AB277:AD277)+MAX(AG277:AI277))</f>
        <v>DQ</v>
      </c>
    </row>
    <row r="278" spans="1:37" ht="12.75">
      <c r="A278" s="56"/>
      <c r="B278" s="60"/>
      <c r="C278" s="40"/>
      <c r="D278" s="41"/>
      <c r="E278" s="41"/>
      <c r="F278" s="37"/>
      <c r="G278" s="42"/>
      <c r="H278" s="43"/>
      <c r="I278" s="36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33"/>
      <c r="W278" s="61"/>
      <c r="X278" s="39"/>
      <c r="Y278" s="39"/>
      <c r="Z278" s="39"/>
      <c r="AA278" s="59"/>
      <c r="AB278" s="39"/>
      <c r="AC278" s="39"/>
      <c r="AD278" s="39"/>
      <c r="AE278" s="39"/>
      <c r="AF278" s="59"/>
      <c r="AG278" s="39"/>
      <c r="AH278" s="39"/>
      <c r="AI278" s="39"/>
      <c r="AJ278" s="59"/>
      <c r="AK278" s="28"/>
    </row>
    <row r="279" spans="1:37" ht="12.75">
      <c r="A279" s="56"/>
      <c r="B279" s="31" t="s">
        <v>150</v>
      </c>
      <c r="C279" s="22"/>
      <c r="D279" s="57"/>
      <c r="E279" s="23"/>
      <c r="F279" s="30"/>
      <c r="G279" s="34"/>
      <c r="H279" s="35"/>
      <c r="I279" s="36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33">
        <f>IF(OR(L279&lt;0,O279&lt;0,T279&lt;0),"DQ",(MAX(J279:L279)+MAX(M279:O279)+MAX(R279:T279)))</f>
        <v>0</v>
      </c>
      <c r="W279" s="61"/>
      <c r="X279" s="39">
        <f>SUM(J279*2.2046)</f>
        <v>0</v>
      </c>
      <c r="Y279" s="39">
        <f>SUM(K279*2.2046)</f>
        <v>0</v>
      </c>
      <c r="Z279" s="39">
        <f>SUM(L279*2.2046)</f>
        <v>0</v>
      </c>
      <c r="AA279" s="59">
        <f>Z279</f>
        <v>0</v>
      </c>
      <c r="AB279" s="39">
        <f>SUM(M279*2.2046)</f>
        <v>0</v>
      </c>
      <c r="AC279" s="39">
        <f>SUM(N279*2.2046)</f>
        <v>0</v>
      </c>
      <c r="AD279" s="39">
        <f>SUM(O279*2.2046)</f>
        <v>0</v>
      </c>
      <c r="AE279" s="39"/>
      <c r="AF279" s="59">
        <f>AD279</f>
        <v>0</v>
      </c>
      <c r="AG279" s="39">
        <f>SUM(R279*2.2046)</f>
        <v>0</v>
      </c>
      <c r="AH279" s="39">
        <f>SUM(S279*2.2046)</f>
        <v>0</v>
      </c>
      <c r="AI279" s="39">
        <f>SUM(T279*2.2046)</f>
        <v>0</v>
      </c>
      <c r="AJ279" s="59">
        <f>AI279</f>
        <v>0</v>
      </c>
      <c r="AK279" s="28">
        <f>IF(OR(Z279&lt;0,AD279&lt;0,AI279&lt;0),"DQ",MAX(X279:Z279)+MAX(AB279:AD279)+MAX(AG279:AI279))</f>
        <v>0</v>
      </c>
    </row>
    <row r="280" spans="1:37" ht="12.75">
      <c r="A280" s="56">
        <v>1</v>
      </c>
      <c r="B280" s="60" t="s">
        <v>149</v>
      </c>
      <c r="C280" s="40" t="s">
        <v>121</v>
      </c>
      <c r="D280" s="41" t="s">
        <v>114</v>
      </c>
      <c r="E280" s="41">
        <v>125</v>
      </c>
      <c r="F280" s="37">
        <v>119.9</v>
      </c>
      <c r="G280" s="42">
        <v>52</v>
      </c>
      <c r="H280" s="43">
        <f>500/(-216.0475144+(16.2606339*F280)+(-0.002388645*POWER(F280,2))+(-0.00113732*POWER(F280,3))+(0.00000701863*POWER(F280,4))+(-0.00000001291*POWER(F280,5)))</f>
        <v>0.5750328488884097</v>
      </c>
      <c r="I280" s="36">
        <f>IF(OR(C280="open men",C280="open women",C280="submaster Men",C280="submaster Women"),1,LOOKUP(G280,TABLES!A:A,TABLES!B:B))</f>
        <v>1.165</v>
      </c>
      <c r="J280" s="58"/>
      <c r="K280" s="58"/>
      <c r="L280" s="58"/>
      <c r="M280" s="58"/>
      <c r="N280" s="58"/>
      <c r="O280" s="58">
        <v>292.5</v>
      </c>
      <c r="P280" s="58"/>
      <c r="Q280" s="58"/>
      <c r="R280" s="58"/>
      <c r="S280" s="58"/>
      <c r="T280" s="58"/>
      <c r="U280" s="58"/>
      <c r="V280" s="33">
        <f>IF(OR(L280&lt;0,O280&lt;0,T280&lt;0),"DQ",(MAX(J280:L280)+MAX(M280:O280)+MAX(R280:T280)))</f>
        <v>292.5</v>
      </c>
      <c r="W280" s="61">
        <f>V280*H280*I280</f>
        <v>195.9496311693367</v>
      </c>
      <c r="X280" s="39">
        <f>SUM(J280*2.2046)</f>
        <v>0</v>
      </c>
      <c r="Y280" s="39">
        <f>SUM(K280*2.2046)</f>
        <v>0</v>
      </c>
      <c r="Z280" s="39">
        <f>SUM(L280*2.2046)</f>
        <v>0</v>
      </c>
      <c r="AA280" s="59">
        <f>Z280</f>
        <v>0</v>
      </c>
      <c r="AB280" s="39">
        <f>SUM(M280*2.2046)</f>
        <v>0</v>
      </c>
      <c r="AC280" s="39">
        <f>SUM(N280*2.2046)</f>
        <v>0</v>
      </c>
      <c r="AD280" s="39">
        <f>SUM(O280*2.2046)</f>
        <v>644.8455</v>
      </c>
      <c r="AE280" s="39">
        <f>MAX(X280:Z280)+MAX(AB280:AD280)</f>
        <v>644.8455</v>
      </c>
      <c r="AF280" s="59">
        <f>AD280</f>
        <v>644.8455</v>
      </c>
      <c r="AG280" s="39">
        <f>SUM(R280*2.2046)</f>
        <v>0</v>
      </c>
      <c r="AH280" s="39">
        <f>SUM(S280*2.2046)</f>
        <v>0</v>
      </c>
      <c r="AI280" s="39">
        <f>SUM(T280*2.2046)</f>
        <v>0</v>
      </c>
      <c r="AJ280" s="59">
        <f>AI280</f>
        <v>0</v>
      </c>
      <c r="AK280" s="28">
        <f>IF(OR(Z280&lt;0,AD280&lt;0,AI280&lt;0),"DQ",MAX(X280:Z280)+MAX(AB280:AD280)+MAX(AG280:AI280))</f>
        <v>644.8455</v>
      </c>
    </row>
    <row r="281" spans="1:37" ht="12.75">
      <c r="A281" s="56"/>
      <c r="B281" s="60"/>
      <c r="C281" s="40"/>
      <c r="D281" s="41"/>
      <c r="E281" s="41"/>
      <c r="F281" s="37"/>
      <c r="G281" s="42"/>
      <c r="H281" s="43"/>
      <c r="I281" s="36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33"/>
      <c r="W281" s="61"/>
      <c r="X281" s="39"/>
      <c r="Y281" s="39"/>
      <c r="Z281" s="39"/>
      <c r="AA281" s="59"/>
      <c r="AB281" s="39"/>
      <c r="AC281" s="39"/>
      <c r="AD281" s="39"/>
      <c r="AE281" s="39"/>
      <c r="AF281" s="59"/>
      <c r="AG281" s="39"/>
      <c r="AH281" s="39"/>
      <c r="AI281" s="39"/>
      <c r="AJ281" s="59"/>
      <c r="AK281" s="28"/>
    </row>
    <row r="282" spans="1:37" ht="15.75">
      <c r="A282" s="56"/>
      <c r="B282" s="101" t="s">
        <v>67</v>
      </c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3"/>
    </row>
    <row r="283" spans="1:37" ht="15.75">
      <c r="A283" s="56"/>
      <c r="B283" s="54" t="s">
        <v>48</v>
      </c>
      <c r="C283" s="53"/>
      <c r="D283" s="54"/>
      <c r="E283" s="53"/>
      <c r="F283" s="53"/>
      <c r="G283" s="53"/>
      <c r="H283" s="53"/>
      <c r="I283" s="36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33">
        <f>IF(OR(L283&lt;0,O283&lt;0,T283&lt;0),"DQ",(MAX(J283:L283)+MAX(M283:O283)+MAX(R283:T283)))</f>
        <v>0</v>
      </c>
      <c r="W283" s="62"/>
      <c r="X283" s="53"/>
      <c r="Y283" s="53"/>
      <c r="Z283" s="53"/>
      <c r="AA283" s="59">
        <f>Z283</f>
        <v>0</v>
      </c>
      <c r="AB283" s="39">
        <f aca="true" t="shared" si="268" ref="AB283:AD285">SUM(M283*2.2046)</f>
        <v>0</v>
      </c>
      <c r="AC283" s="39">
        <f t="shared" si="268"/>
        <v>0</v>
      </c>
      <c r="AD283" s="39">
        <f t="shared" si="268"/>
        <v>0</v>
      </c>
      <c r="AE283" s="39"/>
      <c r="AF283" s="59">
        <f>AD283</f>
        <v>0</v>
      </c>
      <c r="AG283" s="39">
        <f aca="true" t="shared" si="269" ref="AG283:AI285">SUM(R283*2.2046)</f>
        <v>0</v>
      </c>
      <c r="AH283" s="39">
        <f t="shared" si="269"/>
        <v>0</v>
      </c>
      <c r="AI283" s="39">
        <f t="shared" si="269"/>
        <v>0</v>
      </c>
      <c r="AJ283" s="59">
        <f>AI283</f>
        <v>0</v>
      </c>
      <c r="AK283" s="28">
        <f>IF(OR(Z283&lt;0,AD283&lt;0,AI283&lt;0),"DQ",MAX(X283:Z283)+MAX(AB283:AD283)+MAX(AG283:AI283))</f>
        <v>0</v>
      </c>
    </row>
    <row r="284" spans="1:37" ht="12.75">
      <c r="A284" s="56"/>
      <c r="B284" s="31" t="s">
        <v>124</v>
      </c>
      <c r="C284" s="22"/>
      <c r="D284" s="57"/>
      <c r="E284" s="23"/>
      <c r="F284" s="30"/>
      <c r="G284" s="34"/>
      <c r="H284" s="35"/>
      <c r="I284" s="36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33">
        <f>IF(OR(L284&lt;0,O284&lt;0,T284&lt;0),"DQ",(MAX(J284:L284)+MAX(M284:O284)+MAX(R284:T284)))</f>
        <v>0</v>
      </c>
      <c r="W284" s="61"/>
      <c r="X284" s="39">
        <f aca="true" t="shared" si="270" ref="X284:Z285">SUM(J284*2.2046)</f>
        <v>0</v>
      </c>
      <c r="Y284" s="39">
        <f t="shared" si="270"/>
        <v>0</v>
      </c>
      <c r="Z284" s="39">
        <f t="shared" si="270"/>
        <v>0</v>
      </c>
      <c r="AA284" s="59">
        <f>Z284</f>
        <v>0</v>
      </c>
      <c r="AB284" s="39">
        <f t="shared" si="268"/>
        <v>0</v>
      </c>
      <c r="AC284" s="39">
        <f t="shared" si="268"/>
        <v>0</v>
      </c>
      <c r="AD284" s="39">
        <f t="shared" si="268"/>
        <v>0</v>
      </c>
      <c r="AE284" s="39"/>
      <c r="AF284" s="59">
        <f>AD284</f>
        <v>0</v>
      </c>
      <c r="AG284" s="39">
        <f t="shared" si="269"/>
        <v>0</v>
      </c>
      <c r="AH284" s="39">
        <f t="shared" si="269"/>
        <v>0</v>
      </c>
      <c r="AI284" s="39">
        <f t="shared" si="269"/>
        <v>0</v>
      </c>
      <c r="AJ284" s="59">
        <f>AI284</f>
        <v>0</v>
      </c>
      <c r="AK284" s="28">
        <f>IF(OR(Z284&lt;0,AD284&lt;0,AI284&lt;0),"DQ",MAX(X284:Z284)+MAX(AB284:AD284)+MAX(AG284:AI284))</f>
        <v>0</v>
      </c>
    </row>
    <row r="285" spans="1:37" ht="12.75">
      <c r="A285" s="56">
        <v>1</v>
      </c>
      <c r="B285" s="60" t="s">
        <v>120</v>
      </c>
      <c r="C285" s="40" t="s">
        <v>113</v>
      </c>
      <c r="D285" s="41" t="s">
        <v>114</v>
      </c>
      <c r="E285" s="41">
        <v>75</v>
      </c>
      <c r="F285" s="37">
        <v>73</v>
      </c>
      <c r="G285" s="42">
        <v>52</v>
      </c>
      <c r="H285" s="43">
        <f>500/(-216.0475144+(16.2606339*F285)+(-0.002388645*POWER(F285,2))+(-0.00113732*POWER(F285,3))+(0.00000701863*POWER(F285,4))+(-0.00000001291*POWER(F285,5)))</f>
        <v>0.7263575182585645</v>
      </c>
      <c r="I285" s="36">
        <f>IF(OR(C285="open men",C285="open women",C285="submaster Men",C285="submaster Women"),1,LOOKUP(G285,TABLES!A:A,TABLES!B:B))</f>
        <v>1</v>
      </c>
      <c r="J285" s="58"/>
      <c r="K285" s="58"/>
      <c r="L285" s="58"/>
      <c r="M285" s="58"/>
      <c r="N285" s="58"/>
      <c r="O285" s="58">
        <v>180</v>
      </c>
      <c r="P285" s="58"/>
      <c r="Q285" s="58"/>
      <c r="R285" s="58"/>
      <c r="S285" s="58"/>
      <c r="T285" s="58"/>
      <c r="U285" s="58"/>
      <c r="V285" s="33">
        <f>IF(OR(L285&lt;0,O285&lt;0,T285&lt;0),"DQ",(MAX(J285:L285)+MAX(M285:O285)+MAX(R285:T285)))</f>
        <v>180</v>
      </c>
      <c r="W285" s="61">
        <f>V285*H285*I285</f>
        <v>130.7443532865416</v>
      </c>
      <c r="X285" s="39">
        <f t="shared" si="270"/>
        <v>0</v>
      </c>
      <c r="Y285" s="39">
        <f t="shared" si="270"/>
        <v>0</v>
      </c>
      <c r="Z285" s="39">
        <f t="shared" si="270"/>
        <v>0</v>
      </c>
      <c r="AA285" s="59">
        <f>Z285</f>
        <v>0</v>
      </c>
      <c r="AB285" s="39">
        <f t="shared" si="268"/>
        <v>0</v>
      </c>
      <c r="AC285" s="39">
        <f t="shared" si="268"/>
        <v>0</v>
      </c>
      <c r="AD285" s="39">
        <f t="shared" si="268"/>
        <v>396.82800000000003</v>
      </c>
      <c r="AE285" s="39">
        <f>MAX(X285:Z285)+MAX(AB285:AD285)</f>
        <v>396.82800000000003</v>
      </c>
      <c r="AF285" s="59">
        <f>AD285</f>
        <v>396.82800000000003</v>
      </c>
      <c r="AG285" s="39">
        <f t="shared" si="269"/>
        <v>0</v>
      </c>
      <c r="AH285" s="39">
        <f t="shared" si="269"/>
        <v>0</v>
      </c>
      <c r="AI285" s="39">
        <f t="shared" si="269"/>
        <v>0</v>
      </c>
      <c r="AJ285" s="59">
        <f>AI285</f>
        <v>0</v>
      </c>
      <c r="AK285" s="28">
        <f>IF(OR(Z285&lt;0,AD285&lt;0,AI285&lt;0),"DQ",MAX(X285:Z285)+MAX(AB285:AD285)+MAX(AG285:AI285))</f>
        <v>396.82800000000003</v>
      </c>
    </row>
    <row r="286" spans="1:37" ht="12.75">
      <c r="A286" s="56"/>
      <c r="B286" s="60"/>
      <c r="C286" s="40"/>
      <c r="D286" s="41"/>
      <c r="E286" s="41"/>
      <c r="F286" s="37"/>
      <c r="G286" s="42"/>
      <c r="H286" s="43"/>
      <c r="I286" s="36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33"/>
      <c r="W286" s="61"/>
      <c r="X286" s="39"/>
      <c r="Y286" s="39"/>
      <c r="Z286" s="39"/>
      <c r="AA286" s="59"/>
      <c r="AB286" s="39"/>
      <c r="AC286" s="39"/>
      <c r="AD286" s="39"/>
      <c r="AE286" s="39"/>
      <c r="AF286" s="59"/>
      <c r="AG286" s="39"/>
      <c r="AH286" s="39"/>
      <c r="AI286" s="39"/>
      <c r="AJ286" s="59"/>
      <c r="AK286" s="28"/>
    </row>
    <row r="287" spans="1:37" ht="12.75">
      <c r="A287" s="56"/>
      <c r="B287" s="31" t="s">
        <v>125</v>
      </c>
      <c r="C287" s="22"/>
      <c r="D287" s="57"/>
      <c r="E287" s="23"/>
      <c r="F287" s="30"/>
      <c r="G287" s="34"/>
      <c r="H287" s="35"/>
      <c r="I287" s="36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33">
        <f>IF(OR(L287&lt;0,O287&lt;0,T287&lt;0),"DQ",(MAX(J287:L287)+MAX(M287:O287)+MAX(R287:T287)))</f>
        <v>0</v>
      </c>
      <c r="W287" s="61"/>
      <c r="X287" s="39">
        <f aca="true" t="shared" si="271" ref="X287:Z288">SUM(J287*2.2046)</f>
        <v>0</v>
      </c>
      <c r="Y287" s="39">
        <f t="shared" si="271"/>
        <v>0</v>
      </c>
      <c r="Z287" s="39">
        <f t="shared" si="271"/>
        <v>0</v>
      </c>
      <c r="AA287" s="59">
        <f>Z287</f>
        <v>0</v>
      </c>
      <c r="AB287" s="39">
        <f aca="true" t="shared" si="272" ref="AB287:AD288">SUM(M287*2.2046)</f>
        <v>0</v>
      </c>
      <c r="AC287" s="39">
        <f t="shared" si="272"/>
        <v>0</v>
      </c>
      <c r="AD287" s="39">
        <f t="shared" si="272"/>
        <v>0</v>
      </c>
      <c r="AE287" s="39"/>
      <c r="AF287" s="59">
        <f>AD287</f>
        <v>0</v>
      </c>
      <c r="AG287" s="39">
        <f aca="true" t="shared" si="273" ref="AG287:AI288">SUM(R287*2.2046)</f>
        <v>0</v>
      </c>
      <c r="AH287" s="39">
        <f t="shared" si="273"/>
        <v>0</v>
      </c>
      <c r="AI287" s="39">
        <f t="shared" si="273"/>
        <v>0</v>
      </c>
      <c r="AJ287" s="59">
        <f>AI287</f>
        <v>0</v>
      </c>
      <c r="AK287" s="28">
        <f>IF(OR(Z287&lt;0,AD287&lt;0,AI287&lt;0),"DQ",MAX(X287:Z287)+MAX(AB287:AD287)+MAX(AG287:AI287))</f>
        <v>0</v>
      </c>
    </row>
    <row r="288" spans="1:37" ht="12.75">
      <c r="A288" s="56">
        <v>1</v>
      </c>
      <c r="B288" s="60" t="s">
        <v>120</v>
      </c>
      <c r="C288" s="40" t="s">
        <v>121</v>
      </c>
      <c r="D288" s="41" t="s">
        <v>114</v>
      </c>
      <c r="E288" s="41">
        <v>75</v>
      </c>
      <c r="F288" s="37">
        <v>73</v>
      </c>
      <c r="G288" s="42">
        <v>52</v>
      </c>
      <c r="H288" s="43">
        <f>500/(-216.0475144+(16.2606339*F288)+(-0.002388645*POWER(F288,2))+(-0.00113732*POWER(F288,3))+(0.00000701863*POWER(F288,4))+(-0.00000001291*POWER(F288,5)))</f>
        <v>0.7263575182585645</v>
      </c>
      <c r="I288" s="36">
        <f>IF(OR(C288="open men",C288="open women",C288="submaster Men",C288="submaster Women"),1,LOOKUP(G288,TABLES!A:A,TABLES!B:B))</f>
        <v>1.165</v>
      </c>
      <c r="J288" s="58"/>
      <c r="K288" s="58"/>
      <c r="L288" s="58"/>
      <c r="M288" s="58"/>
      <c r="N288" s="58"/>
      <c r="O288" s="58">
        <v>180</v>
      </c>
      <c r="P288" s="58"/>
      <c r="Q288" s="58"/>
      <c r="R288" s="58"/>
      <c r="S288" s="58"/>
      <c r="T288" s="58"/>
      <c r="U288" s="58"/>
      <c r="V288" s="33">
        <f>IF(OR(L288&lt;0,O288&lt;0,T288&lt;0),"DQ",(MAX(J288:L288)+MAX(M288:O288)+MAX(R288:T288)))</f>
        <v>180</v>
      </c>
      <c r="W288" s="61">
        <f>V288*H288*I288</f>
        <v>152.317171578821</v>
      </c>
      <c r="X288" s="39">
        <f t="shared" si="271"/>
        <v>0</v>
      </c>
      <c r="Y288" s="39">
        <f t="shared" si="271"/>
        <v>0</v>
      </c>
      <c r="Z288" s="39">
        <f t="shared" si="271"/>
        <v>0</v>
      </c>
      <c r="AA288" s="59">
        <f>Z288</f>
        <v>0</v>
      </c>
      <c r="AB288" s="39">
        <f t="shared" si="272"/>
        <v>0</v>
      </c>
      <c r="AC288" s="39">
        <f t="shared" si="272"/>
        <v>0</v>
      </c>
      <c r="AD288" s="39">
        <f t="shared" si="272"/>
        <v>396.82800000000003</v>
      </c>
      <c r="AE288" s="39">
        <f>MAX(X288:Z288)+MAX(AB288:AD288)</f>
        <v>396.82800000000003</v>
      </c>
      <c r="AF288" s="59">
        <f>AD288</f>
        <v>396.82800000000003</v>
      </c>
      <c r="AG288" s="39">
        <f t="shared" si="273"/>
        <v>0</v>
      </c>
      <c r="AH288" s="39">
        <f t="shared" si="273"/>
        <v>0</v>
      </c>
      <c r="AI288" s="39">
        <f t="shared" si="273"/>
        <v>0</v>
      </c>
      <c r="AJ288" s="59">
        <f>AI288</f>
        <v>0</v>
      </c>
      <c r="AK288" s="28">
        <f>IF(OR(Z288&lt;0,AD288&lt;0,AI288&lt;0),"DQ",MAX(X288:Z288)+MAX(AB288:AD288)+MAX(AG288:AI288))</f>
        <v>396.82800000000003</v>
      </c>
    </row>
    <row r="289" spans="1:37" ht="12.75">
      <c r="A289" s="56"/>
      <c r="B289" s="22"/>
      <c r="C289" s="22"/>
      <c r="D289" s="23"/>
      <c r="E289" s="23"/>
      <c r="F289" s="30"/>
      <c r="G289" s="34"/>
      <c r="H289" s="43"/>
      <c r="I289" s="36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33">
        <f>IF(OR(L289&lt;0,O289&lt;0,T289&lt;0),"DQ",(MAX(J289:L289)+MAX(M289:O289)+MAX(R289:T289)))</f>
        <v>0</v>
      </c>
      <c r="W289" s="61"/>
      <c r="X289" s="39"/>
      <c r="Y289" s="39"/>
      <c r="Z289" s="39"/>
      <c r="AA289" s="59">
        <f>Z289</f>
        <v>0</v>
      </c>
      <c r="AB289" s="39"/>
      <c r="AC289" s="39"/>
      <c r="AD289" s="39"/>
      <c r="AE289" s="39"/>
      <c r="AF289" s="59">
        <f>AD289</f>
        <v>0</v>
      </c>
      <c r="AG289" s="39"/>
      <c r="AH289" s="39"/>
      <c r="AI289" s="39"/>
      <c r="AJ289" s="59">
        <f>AI289</f>
        <v>0</v>
      </c>
      <c r="AK289" s="28">
        <f>IF(OR(Z289&lt;0,AD289&lt;0,AI289&lt;0),"DQ",MAX(X289:Z289)+MAX(AB289:AD289)+MAX(AG289:AI289))</f>
        <v>0</v>
      </c>
    </row>
    <row r="290" spans="1:37" ht="15.75">
      <c r="A290" s="56"/>
      <c r="B290" s="101" t="s">
        <v>66</v>
      </c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3"/>
    </row>
    <row r="291" spans="1:37" ht="15.75">
      <c r="A291" s="56"/>
      <c r="B291" s="54" t="s">
        <v>48</v>
      </c>
      <c r="C291" s="53"/>
      <c r="D291" s="54"/>
      <c r="E291" s="53"/>
      <c r="F291" s="53"/>
      <c r="G291" s="53"/>
      <c r="H291" s="53"/>
      <c r="I291" s="36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33">
        <f aca="true" t="shared" si="274" ref="V291:V305">IF(OR(L291&lt;0,O291&lt;0,T291&lt;0),"DQ",(MAX(J291:L291)+MAX(M291:O291)+MAX(R291:T291)))</f>
        <v>0</v>
      </c>
      <c r="W291" s="62"/>
      <c r="X291" s="53"/>
      <c r="Y291" s="53"/>
      <c r="Z291" s="53"/>
      <c r="AA291" s="59">
        <f>Z291</f>
        <v>0</v>
      </c>
      <c r="AB291" s="39">
        <f aca="true" t="shared" si="275" ref="AB291:AD293">SUM(M291*2.2046)</f>
        <v>0</v>
      </c>
      <c r="AC291" s="39">
        <f t="shared" si="275"/>
        <v>0</v>
      </c>
      <c r="AD291" s="39">
        <f t="shared" si="275"/>
        <v>0</v>
      </c>
      <c r="AE291" s="39"/>
      <c r="AF291" s="59">
        <f aca="true" t="shared" si="276" ref="AF291:AF305">AD291</f>
        <v>0</v>
      </c>
      <c r="AG291" s="39">
        <f aca="true" t="shared" si="277" ref="AG291:AI293">SUM(R291*2.2046)</f>
        <v>0</v>
      </c>
      <c r="AH291" s="39">
        <f t="shared" si="277"/>
        <v>0</v>
      </c>
      <c r="AI291" s="39">
        <f t="shared" si="277"/>
        <v>0</v>
      </c>
      <c r="AJ291" s="59">
        <f aca="true" t="shared" si="278" ref="AJ291:AJ305">AI291</f>
        <v>0</v>
      </c>
      <c r="AK291" s="28">
        <f aca="true" t="shared" si="279" ref="AK291:AK305">IF(OR(Z291&lt;0,AD291&lt;0,AI291&lt;0),"DQ",MAX(X291:Z291)+MAX(AB291:AD291)+MAX(AG291:AI291))</f>
        <v>0</v>
      </c>
    </row>
    <row r="292" spans="1:37" ht="12.75">
      <c r="A292" s="56"/>
      <c r="B292" s="31" t="s">
        <v>127</v>
      </c>
      <c r="C292" s="22"/>
      <c r="D292" s="57"/>
      <c r="E292" s="23"/>
      <c r="F292" s="30"/>
      <c r="G292" s="34"/>
      <c r="H292" s="43"/>
      <c r="I292" s="36"/>
      <c r="J292" s="58"/>
      <c r="K292" s="58"/>
      <c r="L292" s="58"/>
      <c r="M292" s="58"/>
      <c r="N292" s="58"/>
      <c r="O292" s="64"/>
      <c r="P292" s="58"/>
      <c r="Q292" s="58"/>
      <c r="R292" s="58"/>
      <c r="S292" s="58"/>
      <c r="T292" s="58"/>
      <c r="U292" s="58"/>
      <c r="V292" s="33">
        <f t="shared" si="274"/>
        <v>0</v>
      </c>
      <c r="W292" s="61"/>
      <c r="X292" s="39">
        <f aca="true" t="shared" si="280" ref="X292:Z293">SUM(J292*2.2046)</f>
        <v>0</v>
      </c>
      <c r="Y292" s="39">
        <f t="shared" si="280"/>
        <v>0</v>
      </c>
      <c r="Z292" s="39">
        <f t="shared" si="280"/>
        <v>0</v>
      </c>
      <c r="AA292" s="59">
        <f>Z292</f>
        <v>0</v>
      </c>
      <c r="AB292" s="39">
        <f t="shared" si="275"/>
        <v>0</v>
      </c>
      <c r="AC292" s="39">
        <f t="shared" si="275"/>
        <v>0</v>
      </c>
      <c r="AD292" s="39">
        <f t="shared" si="275"/>
        <v>0</v>
      </c>
      <c r="AE292" s="39"/>
      <c r="AF292" s="59">
        <f t="shared" si="276"/>
        <v>0</v>
      </c>
      <c r="AG292" s="39">
        <f t="shared" si="277"/>
        <v>0</v>
      </c>
      <c r="AH292" s="39">
        <f t="shared" si="277"/>
        <v>0</v>
      </c>
      <c r="AI292" s="39">
        <f t="shared" si="277"/>
        <v>0</v>
      </c>
      <c r="AJ292" s="59">
        <f t="shared" si="278"/>
        <v>0</v>
      </c>
      <c r="AK292" s="28">
        <f t="shared" si="279"/>
        <v>0</v>
      </c>
    </row>
    <row r="293" spans="1:37" ht="12.75">
      <c r="A293" s="56">
        <v>1</v>
      </c>
      <c r="B293" s="60" t="s">
        <v>128</v>
      </c>
      <c r="C293" s="40" t="s">
        <v>118</v>
      </c>
      <c r="D293" s="41" t="s">
        <v>114</v>
      </c>
      <c r="E293" s="41">
        <v>60</v>
      </c>
      <c r="F293" s="37">
        <v>52.9</v>
      </c>
      <c r="G293" s="42">
        <v>19</v>
      </c>
      <c r="H293" s="43">
        <f>500/(-216.0475144+(16.2606339*F293)+(-0.002388645*POWER(F293,2))+(-0.00113732*POWER(F293,3))+(0.00000701863*POWER(F293,4))+(-0.00000001291*POWER(F293,5)))</f>
        <v>0.9639355950343244</v>
      </c>
      <c r="I293" s="36">
        <f>IF(OR(C293="open men",C293="open women",C293="submaster Men",C293="submaster Women"),1,LOOKUP(G293,TABLES!A:A,TABLES!B:B))</f>
        <v>1.04</v>
      </c>
      <c r="J293" s="58"/>
      <c r="K293" s="58"/>
      <c r="L293" s="58"/>
      <c r="M293" s="58"/>
      <c r="N293" s="58"/>
      <c r="O293" s="64"/>
      <c r="P293" s="58"/>
      <c r="Q293" s="58"/>
      <c r="R293" s="58"/>
      <c r="S293" s="58"/>
      <c r="T293" s="58">
        <v>135</v>
      </c>
      <c r="U293" s="58"/>
      <c r="V293" s="33">
        <f t="shared" si="274"/>
        <v>135</v>
      </c>
      <c r="W293" s="61">
        <f>V293*H293*I293</f>
        <v>135.33655754281915</v>
      </c>
      <c r="X293" s="39">
        <f t="shared" si="280"/>
        <v>0</v>
      </c>
      <c r="Y293" s="39">
        <f t="shared" si="280"/>
        <v>0</v>
      </c>
      <c r="Z293" s="39">
        <f t="shared" si="280"/>
        <v>0</v>
      </c>
      <c r="AA293" s="59">
        <f>Z293</f>
        <v>0</v>
      </c>
      <c r="AB293" s="39">
        <f t="shared" si="275"/>
        <v>0</v>
      </c>
      <c r="AC293" s="39">
        <f t="shared" si="275"/>
        <v>0</v>
      </c>
      <c r="AD293" s="39">
        <f t="shared" si="275"/>
        <v>0</v>
      </c>
      <c r="AE293" s="39">
        <f>MAX(X293:Z293)+MAX(AB293:AD293)</f>
        <v>0</v>
      </c>
      <c r="AF293" s="59">
        <f t="shared" si="276"/>
        <v>0</v>
      </c>
      <c r="AG293" s="39">
        <f t="shared" si="277"/>
        <v>0</v>
      </c>
      <c r="AH293" s="39">
        <f t="shared" si="277"/>
        <v>0</v>
      </c>
      <c r="AI293" s="39">
        <f t="shared" si="277"/>
        <v>297.62100000000004</v>
      </c>
      <c r="AJ293" s="59">
        <f t="shared" si="278"/>
        <v>297.62100000000004</v>
      </c>
      <c r="AK293" s="28">
        <f t="shared" si="279"/>
        <v>297.62100000000004</v>
      </c>
    </row>
    <row r="294" spans="1:37" ht="12.75">
      <c r="A294" s="56"/>
      <c r="B294" s="60"/>
      <c r="C294" s="40"/>
      <c r="D294" s="41"/>
      <c r="E294" s="41"/>
      <c r="F294" s="37"/>
      <c r="G294" s="42"/>
      <c r="H294" s="43"/>
      <c r="I294" s="36"/>
      <c r="J294" s="58"/>
      <c r="K294" s="58"/>
      <c r="L294" s="58"/>
      <c r="M294" s="58"/>
      <c r="N294" s="58"/>
      <c r="O294" s="64"/>
      <c r="P294" s="58"/>
      <c r="Q294" s="58"/>
      <c r="R294" s="58"/>
      <c r="S294" s="58"/>
      <c r="T294" s="58"/>
      <c r="U294" s="58"/>
      <c r="V294" s="33"/>
      <c r="W294" s="61"/>
      <c r="X294" s="39"/>
      <c r="Y294" s="39"/>
      <c r="Z294" s="39"/>
      <c r="AA294" s="59"/>
      <c r="AB294" s="39"/>
      <c r="AC294" s="39"/>
      <c r="AD294" s="39"/>
      <c r="AE294" s="39"/>
      <c r="AF294" s="59"/>
      <c r="AG294" s="39"/>
      <c r="AH294" s="39"/>
      <c r="AI294" s="39"/>
      <c r="AJ294" s="59"/>
      <c r="AK294" s="28"/>
    </row>
    <row r="295" spans="1:37" ht="12.75">
      <c r="A295" s="56"/>
      <c r="B295" s="31" t="s">
        <v>184</v>
      </c>
      <c r="C295" s="22"/>
      <c r="D295" s="57"/>
      <c r="E295" s="23"/>
      <c r="F295" s="30"/>
      <c r="G295" s="34"/>
      <c r="H295" s="43"/>
      <c r="I295" s="36"/>
      <c r="J295" s="58"/>
      <c r="K295" s="58"/>
      <c r="L295" s="58"/>
      <c r="M295" s="58"/>
      <c r="N295" s="58"/>
      <c r="O295" s="64"/>
      <c r="P295" s="58"/>
      <c r="Q295" s="58"/>
      <c r="R295" s="58"/>
      <c r="S295" s="58"/>
      <c r="T295" s="58"/>
      <c r="U295" s="58"/>
      <c r="V295" s="33">
        <f>IF(OR(L295&lt;0,O295&lt;0,T295&lt;0),"DQ",(MAX(J295:L295)+MAX(M295:O295)+MAX(R295:T295)))</f>
        <v>0</v>
      </c>
      <c r="W295" s="61"/>
      <c r="X295" s="39">
        <f aca="true" t="shared" si="281" ref="X295:Z296">SUM(J295*2.2046)</f>
        <v>0</v>
      </c>
      <c r="Y295" s="39">
        <f t="shared" si="281"/>
        <v>0</v>
      </c>
      <c r="Z295" s="39">
        <f t="shared" si="281"/>
        <v>0</v>
      </c>
      <c r="AA295" s="59">
        <f>Z295</f>
        <v>0</v>
      </c>
      <c r="AB295" s="39">
        <f aca="true" t="shared" si="282" ref="AB295:AD296">SUM(M295*2.2046)</f>
        <v>0</v>
      </c>
      <c r="AC295" s="39">
        <f t="shared" si="282"/>
        <v>0</v>
      </c>
      <c r="AD295" s="39">
        <f t="shared" si="282"/>
        <v>0</v>
      </c>
      <c r="AE295" s="39"/>
      <c r="AF295" s="59">
        <f>AD295</f>
        <v>0</v>
      </c>
      <c r="AG295" s="39">
        <f aca="true" t="shared" si="283" ref="AG295:AI296">SUM(R295*2.2046)</f>
        <v>0</v>
      </c>
      <c r="AH295" s="39">
        <f t="shared" si="283"/>
        <v>0</v>
      </c>
      <c r="AI295" s="39">
        <f t="shared" si="283"/>
        <v>0</v>
      </c>
      <c r="AJ295" s="59">
        <f>AI295</f>
        <v>0</v>
      </c>
      <c r="AK295" s="28">
        <f>IF(OR(Z295&lt;0,AD295&lt;0,AI295&lt;0),"DQ",MAX(X295:Z295)+MAX(AB295:AD295)+MAX(AG295:AI295))</f>
        <v>0</v>
      </c>
    </row>
    <row r="296" spans="1:37" ht="12.75">
      <c r="A296" s="56">
        <v>1</v>
      </c>
      <c r="B296" s="60" t="s">
        <v>183</v>
      </c>
      <c r="C296" s="40" t="s">
        <v>118</v>
      </c>
      <c r="D296" s="41" t="s">
        <v>114</v>
      </c>
      <c r="E296" s="41">
        <v>90</v>
      </c>
      <c r="F296" s="37">
        <v>82.8</v>
      </c>
      <c r="G296" s="42">
        <v>18</v>
      </c>
      <c r="H296" s="43">
        <f>500/(-216.0475144+(16.2606339*F296)+(-0.002388645*POWER(F296,2))+(-0.00113732*POWER(F296,3))+(0.00000701863*POWER(F296,4))+(-0.00000001291*POWER(F296,5)))</f>
        <v>0.6684564612101294</v>
      </c>
      <c r="I296" s="36">
        <f>IF(OR(C296="open men",C296="open women",C296="submaster Men",C296="submaster Women"),1,LOOKUP(G296,TABLES!A:A,TABLES!B:B))</f>
        <v>1.06</v>
      </c>
      <c r="J296" s="58"/>
      <c r="K296" s="58"/>
      <c r="L296" s="58"/>
      <c r="M296" s="58"/>
      <c r="N296" s="58"/>
      <c r="O296" s="64"/>
      <c r="P296" s="58"/>
      <c r="Q296" s="58"/>
      <c r="R296" s="58"/>
      <c r="S296" s="58"/>
      <c r="T296" s="58">
        <v>185</v>
      </c>
      <c r="U296" s="58"/>
      <c r="V296" s="33">
        <f>IF(OR(L296&lt;0,O296&lt;0,T296&lt;0),"DQ",(MAX(J296:L296)+MAX(M296:O296)+MAX(R296:T296)))</f>
        <v>185</v>
      </c>
      <c r="W296" s="61">
        <f>V296*H296*I296</f>
        <v>131.08431204330637</v>
      </c>
      <c r="X296" s="39">
        <f t="shared" si="281"/>
        <v>0</v>
      </c>
      <c r="Y296" s="39">
        <f t="shared" si="281"/>
        <v>0</v>
      </c>
      <c r="Z296" s="39">
        <f t="shared" si="281"/>
        <v>0</v>
      </c>
      <c r="AA296" s="59">
        <f>Z296</f>
        <v>0</v>
      </c>
      <c r="AB296" s="39">
        <f t="shared" si="282"/>
        <v>0</v>
      </c>
      <c r="AC296" s="39">
        <f t="shared" si="282"/>
        <v>0</v>
      </c>
      <c r="AD296" s="39">
        <f t="shared" si="282"/>
        <v>0</v>
      </c>
      <c r="AE296" s="39">
        <f>MAX(X296:Z296)+MAX(AB296:AD296)</f>
        <v>0</v>
      </c>
      <c r="AF296" s="59">
        <f>AD296</f>
        <v>0</v>
      </c>
      <c r="AG296" s="39">
        <f t="shared" si="283"/>
        <v>0</v>
      </c>
      <c r="AH296" s="39">
        <f t="shared" si="283"/>
        <v>0</v>
      </c>
      <c r="AI296" s="39">
        <f t="shared" si="283"/>
        <v>407.851</v>
      </c>
      <c r="AJ296" s="59">
        <f>AI296</f>
        <v>407.851</v>
      </c>
      <c r="AK296" s="28">
        <f>IF(OR(Z296&lt;0,AD296&lt;0,AI296&lt;0),"DQ",MAX(X296:Z296)+MAX(AB296:AD296)+MAX(AG296:AI296))</f>
        <v>407.851</v>
      </c>
    </row>
    <row r="297" spans="1:37" ht="15.75">
      <c r="A297" s="56"/>
      <c r="B297" s="54"/>
      <c r="C297" s="53"/>
      <c r="D297" s="54"/>
      <c r="E297" s="53"/>
      <c r="F297" s="53"/>
      <c r="G297" s="53"/>
      <c r="H297" s="53"/>
      <c r="I297" s="36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33"/>
      <c r="W297" s="62"/>
      <c r="X297" s="53"/>
      <c r="Y297" s="53"/>
      <c r="Z297" s="53"/>
      <c r="AA297" s="59"/>
      <c r="AB297" s="39"/>
      <c r="AC297" s="39"/>
      <c r="AD297" s="39"/>
      <c r="AE297" s="39"/>
      <c r="AF297" s="59"/>
      <c r="AG297" s="39"/>
      <c r="AH297" s="39"/>
      <c r="AI297" s="39"/>
      <c r="AJ297" s="59"/>
      <c r="AK297" s="28"/>
    </row>
    <row r="298" spans="1:37" ht="12.75">
      <c r="A298" s="56"/>
      <c r="B298" s="31" t="s">
        <v>174</v>
      </c>
      <c r="C298" s="22"/>
      <c r="D298" s="57"/>
      <c r="E298" s="23"/>
      <c r="F298" s="30"/>
      <c r="G298" s="34"/>
      <c r="H298" s="43"/>
      <c r="I298" s="36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33">
        <f t="shared" si="274"/>
        <v>0</v>
      </c>
      <c r="W298" s="61"/>
      <c r="X298" s="39">
        <f aca="true" t="shared" si="284" ref="X298:Z302">SUM(J298*2.2046)</f>
        <v>0</v>
      </c>
      <c r="Y298" s="39">
        <f t="shared" si="284"/>
        <v>0</v>
      </c>
      <c r="Z298" s="39">
        <f t="shared" si="284"/>
        <v>0</v>
      </c>
      <c r="AA298" s="59">
        <f aca="true" t="shared" si="285" ref="AA298:AA305">Z298</f>
        <v>0</v>
      </c>
      <c r="AB298" s="39">
        <f aca="true" t="shared" si="286" ref="AB298:AD302">SUM(M298*2.2046)</f>
        <v>0</v>
      </c>
      <c r="AC298" s="39">
        <f t="shared" si="286"/>
        <v>0</v>
      </c>
      <c r="AD298" s="39">
        <f t="shared" si="286"/>
        <v>0</v>
      </c>
      <c r="AE298" s="39"/>
      <c r="AF298" s="59">
        <f t="shared" si="276"/>
        <v>0</v>
      </c>
      <c r="AG298" s="39">
        <f aca="true" t="shared" si="287" ref="AG298:AI302">SUM(R298*2.2046)</f>
        <v>0</v>
      </c>
      <c r="AH298" s="39">
        <f t="shared" si="287"/>
        <v>0</v>
      </c>
      <c r="AI298" s="39">
        <f t="shared" si="287"/>
        <v>0</v>
      </c>
      <c r="AJ298" s="59">
        <f t="shared" si="278"/>
        <v>0</v>
      </c>
      <c r="AK298" s="28">
        <f t="shared" si="279"/>
        <v>0</v>
      </c>
    </row>
    <row r="299" spans="1:37" ht="12.75">
      <c r="A299" s="56">
        <v>1</v>
      </c>
      <c r="B299" s="60" t="s">
        <v>172</v>
      </c>
      <c r="C299" s="40" t="s">
        <v>154</v>
      </c>
      <c r="D299" s="41" t="s">
        <v>114</v>
      </c>
      <c r="E299" s="41">
        <v>100</v>
      </c>
      <c r="F299" s="37">
        <v>95.5</v>
      </c>
      <c r="G299" s="42">
        <v>36</v>
      </c>
      <c r="H299" s="43">
        <f>500/(-216.0475144+(16.2606339*F299)+(-0.002388645*POWER(F299,2))+(-0.00113732*POWER(F299,3))+(0.00000701863*POWER(F299,4))+(-0.00000001291*POWER(F299,5)))</f>
        <v>0.6205620570568904</v>
      </c>
      <c r="I299" s="36">
        <f>IF(OR(C299="open men",C299="open women",C299="submaster Men",C299="submaster Women"),1,LOOKUP(G299,TABLES!A:A,TABLES!B:B))</f>
        <v>1</v>
      </c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>
        <v>257.5</v>
      </c>
      <c r="U299" s="58"/>
      <c r="V299" s="33">
        <f t="shared" si="274"/>
        <v>257.5</v>
      </c>
      <c r="W299" s="61">
        <f>V299*H299*I299</f>
        <v>159.79472969214928</v>
      </c>
      <c r="X299" s="39">
        <f t="shared" si="284"/>
        <v>0</v>
      </c>
      <c r="Y299" s="39">
        <f t="shared" si="284"/>
        <v>0</v>
      </c>
      <c r="Z299" s="39">
        <f t="shared" si="284"/>
        <v>0</v>
      </c>
      <c r="AA299" s="59">
        <f t="shared" si="285"/>
        <v>0</v>
      </c>
      <c r="AB299" s="39">
        <f t="shared" si="286"/>
        <v>0</v>
      </c>
      <c r="AC299" s="39">
        <f t="shared" si="286"/>
        <v>0</v>
      </c>
      <c r="AD299" s="39">
        <f t="shared" si="286"/>
        <v>0</v>
      </c>
      <c r="AE299" s="39">
        <f>MAX(X299:Z299)+MAX(AB299:AD299)</f>
        <v>0</v>
      </c>
      <c r="AF299" s="59">
        <f t="shared" si="276"/>
        <v>0</v>
      </c>
      <c r="AG299" s="39">
        <f t="shared" si="287"/>
        <v>0</v>
      </c>
      <c r="AH299" s="39">
        <f t="shared" si="287"/>
        <v>0</v>
      </c>
      <c r="AI299" s="39">
        <f t="shared" si="287"/>
        <v>567.6845000000001</v>
      </c>
      <c r="AJ299" s="59">
        <f t="shared" si="278"/>
        <v>567.6845000000001</v>
      </c>
      <c r="AK299" s="28">
        <f t="shared" si="279"/>
        <v>567.6845000000001</v>
      </c>
    </row>
    <row r="300" spans="1:37" ht="12.75">
      <c r="A300" s="56"/>
      <c r="B300" s="60"/>
      <c r="C300" s="40"/>
      <c r="D300" s="41"/>
      <c r="E300" s="41"/>
      <c r="F300" s="37"/>
      <c r="G300" s="42"/>
      <c r="H300" s="43"/>
      <c r="I300" s="36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33">
        <f>IF(OR(L300&lt;0,O300&lt;0,T300&lt;0),"DQ",(MAX(J300:L300)+MAX(M300:O300)+MAX(R300:T300)))</f>
        <v>0</v>
      </c>
      <c r="W300" s="61">
        <f>V300*H300*I300</f>
        <v>0</v>
      </c>
      <c r="X300" s="39">
        <f t="shared" si="284"/>
        <v>0</v>
      </c>
      <c r="Y300" s="39">
        <f t="shared" si="284"/>
        <v>0</v>
      </c>
      <c r="Z300" s="39">
        <f t="shared" si="284"/>
        <v>0</v>
      </c>
      <c r="AA300" s="59">
        <f t="shared" si="285"/>
        <v>0</v>
      </c>
      <c r="AB300" s="39">
        <f t="shared" si="286"/>
        <v>0</v>
      </c>
      <c r="AC300" s="39">
        <f t="shared" si="286"/>
        <v>0</v>
      </c>
      <c r="AD300" s="39">
        <f t="shared" si="286"/>
        <v>0</v>
      </c>
      <c r="AE300" s="39">
        <f>MAX(X300:Z300)+MAX(AB300:AD300)</f>
        <v>0</v>
      </c>
      <c r="AF300" s="59">
        <f t="shared" si="276"/>
        <v>0</v>
      </c>
      <c r="AG300" s="39">
        <f t="shared" si="287"/>
        <v>0</v>
      </c>
      <c r="AH300" s="39">
        <f t="shared" si="287"/>
        <v>0</v>
      </c>
      <c r="AI300" s="39">
        <f t="shared" si="287"/>
        <v>0</v>
      </c>
      <c r="AJ300" s="59">
        <f t="shared" si="278"/>
        <v>0</v>
      </c>
      <c r="AK300" s="28">
        <f t="shared" si="279"/>
        <v>0</v>
      </c>
    </row>
    <row r="301" spans="1:37" ht="12.75">
      <c r="A301" s="56"/>
      <c r="B301" s="31" t="s">
        <v>190</v>
      </c>
      <c r="C301" s="22"/>
      <c r="D301" s="57"/>
      <c r="E301" s="23"/>
      <c r="F301" s="30"/>
      <c r="G301" s="34"/>
      <c r="H301" s="43"/>
      <c r="I301" s="36"/>
      <c r="J301" s="58"/>
      <c r="K301" s="58"/>
      <c r="L301" s="58"/>
      <c r="M301" s="58"/>
      <c r="N301" s="58"/>
      <c r="O301" s="64"/>
      <c r="P301" s="58"/>
      <c r="Q301" s="58"/>
      <c r="R301" s="58"/>
      <c r="S301" s="58"/>
      <c r="T301" s="58"/>
      <c r="U301" s="58"/>
      <c r="V301" s="33">
        <f>IF(OR(L301&lt;0,O301&lt;0,T301&lt;0),"DQ",(MAX(J301:L301)+MAX(M301:O301)+MAX(R301:T301)))</f>
        <v>0</v>
      </c>
      <c r="W301" s="61"/>
      <c r="X301" s="39">
        <f t="shared" si="284"/>
        <v>0</v>
      </c>
      <c r="Y301" s="39">
        <f t="shared" si="284"/>
        <v>0</v>
      </c>
      <c r="Z301" s="39">
        <f t="shared" si="284"/>
        <v>0</v>
      </c>
      <c r="AA301" s="59">
        <f>Z301</f>
        <v>0</v>
      </c>
      <c r="AB301" s="39">
        <f t="shared" si="286"/>
        <v>0</v>
      </c>
      <c r="AC301" s="39">
        <f t="shared" si="286"/>
        <v>0</v>
      </c>
      <c r="AD301" s="39">
        <f t="shared" si="286"/>
        <v>0</v>
      </c>
      <c r="AE301" s="39"/>
      <c r="AF301" s="59">
        <f>AD301</f>
        <v>0</v>
      </c>
      <c r="AG301" s="39">
        <f t="shared" si="287"/>
        <v>0</v>
      </c>
      <c r="AH301" s="39">
        <f t="shared" si="287"/>
        <v>0</v>
      </c>
      <c r="AI301" s="39">
        <f t="shared" si="287"/>
        <v>0</v>
      </c>
      <c r="AJ301" s="59">
        <f>AI301</f>
        <v>0</v>
      </c>
      <c r="AK301" s="28">
        <f>IF(OR(Z301&lt;0,AD301&lt;0,AI301&lt;0),"DQ",MAX(X301:Z301)+MAX(AB301:AD301)+MAX(AG301:AI301))</f>
        <v>0</v>
      </c>
    </row>
    <row r="302" spans="1:37" ht="12.75">
      <c r="A302" s="56">
        <v>1</v>
      </c>
      <c r="B302" s="60" t="s">
        <v>148</v>
      </c>
      <c r="C302" s="40" t="s">
        <v>118</v>
      </c>
      <c r="D302" s="41" t="s">
        <v>114</v>
      </c>
      <c r="E302" s="41">
        <v>75</v>
      </c>
      <c r="F302" s="37">
        <v>69.5</v>
      </c>
      <c r="G302" s="42">
        <v>23</v>
      </c>
      <c r="H302" s="43">
        <f>500/(-216.0475144+(16.2606339*F302)+(-0.002388645*POWER(F302,2))+(-0.00113732*POWER(F302,3))+(0.00000701863*POWER(F302,4))+(-0.00000001291*POWER(F302,5)))</f>
        <v>0.753525300991821</v>
      </c>
      <c r="I302" s="36">
        <f>IF(OR(C302="open men",C302="open women",C302="submaster Men",C302="submaster Women"),1,LOOKUP(G302,TABLES!A:A,TABLES!B:B))</f>
        <v>1</v>
      </c>
      <c r="J302" s="58"/>
      <c r="K302" s="58"/>
      <c r="L302" s="58"/>
      <c r="M302" s="58"/>
      <c r="N302" s="58"/>
      <c r="O302" s="64"/>
      <c r="P302" s="58"/>
      <c r="Q302" s="58"/>
      <c r="R302" s="58"/>
      <c r="S302" s="58"/>
      <c r="T302" s="58">
        <v>187.5</v>
      </c>
      <c r="U302" s="58"/>
      <c r="V302" s="33">
        <f>IF(OR(L302&lt;0,O302&lt;0,T302&lt;0),"DQ",(MAX(J302:L302)+MAX(M302:O302)+MAX(R302:T302)))</f>
        <v>187.5</v>
      </c>
      <c r="W302" s="61">
        <f>V302*H302*I302</f>
        <v>141.28599393596645</v>
      </c>
      <c r="X302" s="39">
        <f t="shared" si="284"/>
        <v>0</v>
      </c>
      <c r="Y302" s="39">
        <f t="shared" si="284"/>
        <v>0</v>
      </c>
      <c r="Z302" s="39">
        <f t="shared" si="284"/>
        <v>0</v>
      </c>
      <c r="AA302" s="59">
        <f>Z302</f>
        <v>0</v>
      </c>
      <c r="AB302" s="39">
        <f t="shared" si="286"/>
        <v>0</v>
      </c>
      <c r="AC302" s="39">
        <f t="shared" si="286"/>
        <v>0</v>
      </c>
      <c r="AD302" s="39">
        <f t="shared" si="286"/>
        <v>0</v>
      </c>
      <c r="AE302" s="39">
        <f>MAX(X302:Z302)+MAX(AB302:AD302)</f>
        <v>0</v>
      </c>
      <c r="AF302" s="59">
        <f>AD302</f>
        <v>0</v>
      </c>
      <c r="AG302" s="39">
        <f t="shared" si="287"/>
        <v>0</v>
      </c>
      <c r="AH302" s="39">
        <f t="shared" si="287"/>
        <v>0</v>
      </c>
      <c r="AI302" s="39">
        <f t="shared" si="287"/>
        <v>413.3625</v>
      </c>
      <c r="AJ302" s="59">
        <f>AI302</f>
        <v>413.3625</v>
      </c>
      <c r="AK302" s="28">
        <f>IF(OR(Z302&lt;0,AD302&lt;0,AI302&lt;0),"DQ",MAX(X302:Z302)+MAX(AB302:AD302)+MAX(AG302:AI302))</f>
        <v>413.3625</v>
      </c>
    </row>
    <row r="303" spans="1:37" ht="12.75">
      <c r="A303" s="56"/>
      <c r="B303" s="60"/>
      <c r="C303" s="40"/>
      <c r="D303" s="41"/>
      <c r="E303" s="41"/>
      <c r="F303" s="37"/>
      <c r="G303" s="42"/>
      <c r="H303" s="43"/>
      <c r="I303" s="36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33"/>
      <c r="W303" s="61"/>
      <c r="X303" s="39"/>
      <c r="Y303" s="39"/>
      <c r="Z303" s="39"/>
      <c r="AA303" s="59"/>
      <c r="AB303" s="39"/>
      <c r="AC303" s="39"/>
      <c r="AD303" s="39"/>
      <c r="AE303" s="39"/>
      <c r="AF303" s="59"/>
      <c r="AG303" s="39"/>
      <c r="AH303" s="39"/>
      <c r="AI303" s="39"/>
      <c r="AJ303" s="59"/>
      <c r="AK303" s="28"/>
    </row>
    <row r="304" spans="1:37" ht="12.75">
      <c r="A304" s="56"/>
      <c r="B304" s="31" t="s">
        <v>169</v>
      </c>
      <c r="C304" s="22"/>
      <c r="D304" s="57"/>
      <c r="E304" s="23"/>
      <c r="F304" s="30"/>
      <c r="G304" s="34"/>
      <c r="H304" s="43"/>
      <c r="I304" s="36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33">
        <f t="shared" si="274"/>
        <v>0</v>
      </c>
      <c r="W304" s="61"/>
      <c r="X304" s="39">
        <f aca="true" t="shared" si="288" ref="X304:Z305">SUM(J304*2.2046)</f>
        <v>0</v>
      </c>
      <c r="Y304" s="39">
        <f t="shared" si="288"/>
        <v>0</v>
      </c>
      <c r="Z304" s="39">
        <f t="shared" si="288"/>
        <v>0</v>
      </c>
      <c r="AA304" s="59">
        <f t="shared" si="285"/>
        <v>0</v>
      </c>
      <c r="AB304" s="39">
        <f aca="true" t="shared" si="289" ref="AB304:AD305">SUM(M304*2.2046)</f>
        <v>0</v>
      </c>
      <c r="AC304" s="39">
        <f t="shared" si="289"/>
        <v>0</v>
      </c>
      <c r="AD304" s="39">
        <f t="shared" si="289"/>
        <v>0</v>
      </c>
      <c r="AE304" s="39"/>
      <c r="AF304" s="59">
        <f t="shared" si="276"/>
        <v>0</v>
      </c>
      <c r="AG304" s="39">
        <f aca="true" t="shared" si="290" ref="AG304:AI305">SUM(R304*2.2046)</f>
        <v>0</v>
      </c>
      <c r="AH304" s="39">
        <f t="shared" si="290"/>
        <v>0</v>
      </c>
      <c r="AI304" s="39">
        <f t="shared" si="290"/>
        <v>0</v>
      </c>
      <c r="AJ304" s="59">
        <f t="shared" si="278"/>
        <v>0</v>
      </c>
      <c r="AK304" s="28">
        <f t="shared" si="279"/>
        <v>0</v>
      </c>
    </row>
    <row r="305" spans="1:37" ht="12.75">
      <c r="A305" s="56">
        <v>1</v>
      </c>
      <c r="B305" s="60" t="s">
        <v>167</v>
      </c>
      <c r="C305" s="40" t="s">
        <v>121</v>
      </c>
      <c r="D305" s="41" t="s">
        <v>135</v>
      </c>
      <c r="E305" s="41">
        <v>125</v>
      </c>
      <c r="F305" s="37">
        <v>111.9</v>
      </c>
      <c r="G305" s="42">
        <v>40</v>
      </c>
      <c r="H305" s="43">
        <f>500/(-216.0475144+(16.2606339*F305)+(-0.002388645*POWER(F305,2))+(-0.00113732*POWER(F305,3))+(0.00000701863*POWER(F305,4))+(-0.00000001291*POWER(F305,5)))</f>
        <v>0.5854918990841101</v>
      </c>
      <c r="I305" s="36">
        <f>IF(OR(C305="open men",C305="open women",C305="submaster Men",C305="submaster Women"),1,LOOKUP(G305,TABLES!A:A,TABLES!B:B))</f>
        <v>1</v>
      </c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>
        <v>280</v>
      </c>
      <c r="U305" s="58"/>
      <c r="V305" s="33">
        <f t="shared" si="274"/>
        <v>280</v>
      </c>
      <c r="W305" s="61">
        <f>V305*H305*I305</f>
        <v>163.93773174355084</v>
      </c>
      <c r="X305" s="39">
        <f t="shared" si="288"/>
        <v>0</v>
      </c>
      <c r="Y305" s="39">
        <f t="shared" si="288"/>
        <v>0</v>
      </c>
      <c r="Z305" s="39">
        <f t="shared" si="288"/>
        <v>0</v>
      </c>
      <c r="AA305" s="59">
        <f t="shared" si="285"/>
        <v>0</v>
      </c>
      <c r="AB305" s="39">
        <f t="shared" si="289"/>
        <v>0</v>
      </c>
      <c r="AC305" s="39">
        <f t="shared" si="289"/>
        <v>0</v>
      </c>
      <c r="AD305" s="39">
        <f t="shared" si="289"/>
        <v>0</v>
      </c>
      <c r="AE305" s="39">
        <f>MAX(X305:Z305)+MAX(AB305:AD305)</f>
        <v>0</v>
      </c>
      <c r="AF305" s="59">
        <f t="shared" si="276"/>
        <v>0</v>
      </c>
      <c r="AG305" s="39">
        <f t="shared" si="290"/>
        <v>0</v>
      </c>
      <c r="AH305" s="39">
        <f t="shared" si="290"/>
        <v>0</v>
      </c>
      <c r="AI305" s="39">
        <f t="shared" si="290"/>
        <v>617.288</v>
      </c>
      <c r="AJ305" s="59">
        <f t="shared" si="278"/>
        <v>617.288</v>
      </c>
      <c r="AK305" s="28">
        <f t="shared" si="279"/>
        <v>617.288</v>
      </c>
    </row>
    <row r="306" spans="1:37" ht="12.75">
      <c r="A306" s="56"/>
      <c r="B306" s="60"/>
      <c r="C306" s="40"/>
      <c r="D306" s="41"/>
      <c r="E306" s="41"/>
      <c r="F306" s="37"/>
      <c r="G306" s="42"/>
      <c r="H306" s="43"/>
      <c r="I306" s="36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33"/>
      <c r="W306" s="61"/>
      <c r="X306" s="39"/>
      <c r="Y306" s="39"/>
      <c r="Z306" s="39"/>
      <c r="AA306" s="59"/>
      <c r="AB306" s="39"/>
      <c r="AC306" s="39"/>
      <c r="AD306" s="39"/>
      <c r="AE306" s="39"/>
      <c r="AF306" s="59"/>
      <c r="AG306" s="39"/>
      <c r="AH306" s="39"/>
      <c r="AI306" s="39"/>
      <c r="AJ306" s="59"/>
      <c r="AK306" s="28"/>
    </row>
    <row r="307" spans="1:37" ht="12.75">
      <c r="A307" s="56"/>
      <c r="B307" s="31" t="s">
        <v>86</v>
      </c>
      <c r="C307" s="22"/>
      <c r="D307" s="57"/>
      <c r="E307" s="23"/>
      <c r="F307" s="30"/>
      <c r="G307" s="34"/>
      <c r="H307" s="43"/>
      <c r="I307" s="36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33">
        <f>IF(OR(L307&lt;0,O307&lt;0,T307&lt;0),"DQ",(MAX(J307:L307)+MAX(M307:O307)+MAX(R307:T307)))</f>
        <v>0</v>
      </c>
      <c r="W307" s="61"/>
      <c r="X307" s="39">
        <f aca="true" t="shared" si="291" ref="X307:Z308">SUM(J307*2.2046)</f>
        <v>0</v>
      </c>
      <c r="Y307" s="39">
        <f t="shared" si="291"/>
        <v>0</v>
      </c>
      <c r="Z307" s="39">
        <f t="shared" si="291"/>
        <v>0</v>
      </c>
      <c r="AA307" s="59">
        <f>Z307</f>
        <v>0</v>
      </c>
      <c r="AB307" s="39">
        <f aca="true" t="shared" si="292" ref="AB307:AD308">SUM(M307*2.2046)</f>
        <v>0</v>
      </c>
      <c r="AC307" s="39">
        <f t="shared" si="292"/>
        <v>0</v>
      </c>
      <c r="AD307" s="39">
        <f t="shared" si="292"/>
        <v>0</v>
      </c>
      <c r="AE307" s="39"/>
      <c r="AF307" s="59">
        <f>AD307</f>
        <v>0</v>
      </c>
      <c r="AG307" s="39">
        <f aca="true" t="shared" si="293" ref="AG307:AI308">SUM(R307*2.2046)</f>
        <v>0</v>
      </c>
      <c r="AH307" s="39">
        <f t="shared" si="293"/>
        <v>0</v>
      </c>
      <c r="AI307" s="39">
        <f t="shared" si="293"/>
        <v>0</v>
      </c>
      <c r="AJ307" s="59">
        <f>AI307</f>
        <v>0</v>
      </c>
      <c r="AK307" s="28">
        <f>IF(OR(Z307&lt;0,AD307&lt;0,AI307&lt;0),"DQ",MAX(X307:Z307)+MAX(AB307:AD307)+MAX(AG307:AI307))</f>
        <v>0</v>
      </c>
    </row>
    <row r="308" spans="1:37" ht="12.75">
      <c r="A308" s="56">
        <v>1</v>
      </c>
      <c r="B308" s="60" t="s">
        <v>141</v>
      </c>
      <c r="C308" s="40" t="s">
        <v>113</v>
      </c>
      <c r="D308" s="41" t="s">
        <v>135</v>
      </c>
      <c r="E308" s="41" t="s">
        <v>143</v>
      </c>
      <c r="F308" s="37">
        <v>141.6</v>
      </c>
      <c r="G308" s="42">
        <v>26</v>
      </c>
      <c r="H308" s="43">
        <f>500/(-216.0475144+(16.2606339*F308)+(-0.002388645*POWER(F308,2))+(-0.00113732*POWER(F308,3))+(0.00000701863*POWER(F308,4))+(-0.00000001291*POWER(F308,5)))</f>
        <v>0.5578662306555241</v>
      </c>
      <c r="I308" s="36">
        <f>IF(OR(C308="open men",C308="open women",C308="submaster Men",C308="submaster Women"),1,LOOKUP(G308,TABLES!A:A,TABLES!B:B))</f>
        <v>1</v>
      </c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>
        <v>297.5</v>
      </c>
      <c r="U308" s="58"/>
      <c r="V308" s="33">
        <f>IF(OR(L308&lt;0,O308&lt;0,T308&lt;0),"DQ",(MAX(J308:L308)+MAX(M308:O308)+MAX(R308:T308)))</f>
        <v>297.5</v>
      </c>
      <c r="W308" s="61">
        <f>V308*H308*I308</f>
        <v>165.96520362001843</v>
      </c>
      <c r="X308" s="39">
        <f t="shared" si="291"/>
        <v>0</v>
      </c>
      <c r="Y308" s="39">
        <f t="shared" si="291"/>
        <v>0</v>
      </c>
      <c r="Z308" s="39">
        <f t="shared" si="291"/>
        <v>0</v>
      </c>
      <c r="AA308" s="59">
        <f>Z308</f>
        <v>0</v>
      </c>
      <c r="AB308" s="39">
        <f t="shared" si="292"/>
        <v>0</v>
      </c>
      <c r="AC308" s="39">
        <f t="shared" si="292"/>
        <v>0</v>
      </c>
      <c r="AD308" s="39">
        <f t="shared" si="292"/>
        <v>0</v>
      </c>
      <c r="AE308" s="39">
        <f>MAX(X308:Z308)+MAX(AB308:AD308)</f>
        <v>0</v>
      </c>
      <c r="AF308" s="59">
        <f>AD308</f>
        <v>0</v>
      </c>
      <c r="AG308" s="39">
        <f t="shared" si="293"/>
        <v>0</v>
      </c>
      <c r="AH308" s="39">
        <f t="shared" si="293"/>
        <v>0</v>
      </c>
      <c r="AI308" s="39">
        <f t="shared" si="293"/>
        <v>655.8685</v>
      </c>
      <c r="AJ308" s="59">
        <f>AI308</f>
        <v>655.8685</v>
      </c>
      <c r="AK308" s="28">
        <f>IF(OR(Z308&lt;0,AD308&lt;0,AI308&lt;0),"DQ",MAX(X308:Z308)+MAX(AB308:AD308)+MAX(AG308:AI308))</f>
        <v>655.8685</v>
      </c>
    </row>
    <row r="309" spans="1:37" ht="12.75">
      <c r="A309" s="56"/>
      <c r="B309" s="22"/>
      <c r="C309" s="22"/>
      <c r="D309" s="23"/>
      <c r="E309" s="23"/>
      <c r="F309" s="30"/>
      <c r="G309" s="34"/>
      <c r="H309" s="43"/>
      <c r="I309" s="36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33">
        <f>IF(OR(L309&lt;0,O309&lt;0,T309&lt;0),"DQ",(MAX(J309:L309)+MAX(M309:O309)+MAX(R309:T309)))</f>
        <v>0</v>
      </c>
      <c r="W309" s="61"/>
      <c r="X309" s="39"/>
      <c r="Y309" s="39"/>
      <c r="Z309" s="39"/>
      <c r="AA309" s="59">
        <f>Z309</f>
        <v>0</v>
      </c>
      <c r="AB309" s="39"/>
      <c r="AC309" s="39"/>
      <c r="AD309" s="39"/>
      <c r="AE309" s="39"/>
      <c r="AF309" s="59">
        <f>AD309</f>
        <v>0</v>
      </c>
      <c r="AG309" s="39"/>
      <c r="AH309" s="39"/>
      <c r="AI309" s="39"/>
      <c r="AJ309" s="59">
        <f>AI309</f>
        <v>0</v>
      </c>
      <c r="AK309" s="28">
        <f>IF(OR(Z309&lt;0,AD309&lt;0,AI309&lt;0),"DQ",MAX(X309:Z309)+MAX(AB309:AD309)+MAX(AG309:AI309))</f>
        <v>0</v>
      </c>
    </row>
    <row r="310" spans="1:37" ht="15.75">
      <c r="A310" s="56"/>
      <c r="B310" s="101" t="s">
        <v>68</v>
      </c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3"/>
    </row>
    <row r="311" spans="1:37" ht="15.75">
      <c r="A311" s="56"/>
      <c r="B311" s="54" t="s">
        <v>48</v>
      </c>
      <c r="C311" s="53"/>
      <c r="D311" s="54"/>
      <c r="E311" s="53"/>
      <c r="F311" s="53"/>
      <c r="G311" s="53"/>
      <c r="H311" s="53"/>
      <c r="I311" s="36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33">
        <f>IF(OR(L311&lt;0,O311&lt;0,T311&lt;0),"DQ",(MAX(J311:L311)+MAX(M311:O311)+MAX(R311:T311)))</f>
        <v>0</v>
      </c>
      <c r="W311" s="62"/>
      <c r="X311" s="53"/>
      <c r="Y311" s="53"/>
      <c r="Z311" s="53"/>
      <c r="AA311" s="59">
        <f>Z311</f>
        <v>0</v>
      </c>
      <c r="AB311" s="39">
        <f aca="true" t="shared" si="294" ref="AB311:AD313">SUM(M311*2.2046)</f>
        <v>0</v>
      </c>
      <c r="AC311" s="39">
        <f t="shared" si="294"/>
        <v>0</v>
      </c>
      <c r="AD311" s="39">
        <f t="shared" si="294"/>
        <v>0</v>
      </c>
      <c r="AE311" s="39"/>
      <c r="AF311" s="59">
        <f>AD311</f>
        <v>0</v>
      </c>
      <c r="AG311" s="39">
        <f aca="true" t="shared" si="295" ref="AG311:AI313">SUM(R311*2.2046)</f>
        <v>0</v>
      </c>
      <c r="AH311" s="39">
        <f t="shared" si="295"/>
        <v>0</v>
      </c>
      <c r="AI311" s="39">
        <f t="shared" si="295"/>
        <v>0</v>
      </c>
      <c r="AJ311" s="59">
        <f>AI311</f>
        <v>0</v>
      </c>
      <c r="AK311" s="28">
        <f>IF(OR(Z311&lt;0,AD311&lt;0,AI311&lt;0),"DQ",MAX(X311:Z311)+MAX(AB311:AD311)+MAX(AG311:AI311))</f>
        <v>0</v>
      </c>
    </row>
    <row r="312" spans="1:37" ht="12.75">
      <c r="A312" s="56"/>
      <c r="B312" s="31" t="s">
        <v>197</v>
      </c>
      <c r="C312" s="22"/>
      <c r="D312" s="57"/>
      <c r="E312" s="23"/>
      <c r="F312" s="30"/>
      <c r="G312" s="34"/>
      <c r="H312" s="43"/>
      <c r="I312" s="36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33">
        <f>IF(OR(L312&lt;0,O312&lt;0,T312&lt;0),"DQ",(MAX(J312:L312)+MAX(M312:O312)+MAX(R312:T312)))</f>
        <v>0</v>
      </c>
      <c r="W312" s="61"/>
      <c r="X312" s="39">
        <f aca="true" t="shared" si="296" ref="X312:Z313">SUM(J312*2.2046)</f>
        <v>0</v>
      </c>
      <c r="Y312" s="39">
        <f t="shared" si="296"/>
        <v>0</v>
      </c>
      <c r="Z312" s="39">
        <f t="shared" si="296"/>
        <v>0</v>
      </c>
      <c r="AA312" s="59">
        <f>Z312</f>
        <v>0</v>
      </c>
      <c r="AB312" s="39">
        <f t="shared" si="294"/>
        <v>0</v>
      </c>
      <c r="AC312" s="39">
        <f t="shared" si="294"/>
        <v>0</v>
      </c>
      <c r="AD312" s="39">
        <f t="shared" si="294"/>
        <v>0</v>
      </c>
      <c r="AE312" s="39"/>
      <c r="AF312" s="59">
        <f>AD312</f>
        <v>0</v>
      </c>
      <c r="AG312" s="39">
        <f t="shared" si="295"/>
        <v>0</v>
      </c>
      <c r="AH312" s="39">
        <f t="shared" si="295"/>
        <v>0</v>
      </c>
      <c r="AI312" s="39">
        <f t="shared" si="295"/>
        <v>0</v>
      </c>
      <c r="AJ312" s="59">
        <f>AI312</f>
        <v>0</v>
      </c>
      <c r="AK312" s="28">
        <f>IF(OR(Z312&lt;0,AD312&lt;0,AI312&lt;0),"DQ",MAX(X312:Z312)+MAX(AB312:AD312)+MAX(AG312:AI312))</f>
        <v>0</v>
      </c>
    </row>
    <row r="313" spans="1:37" ht="12.75">
      <c r="A313" s="56">
        <v>1</v>
      </c>
      <c r="B313" s="60" t="s">
        <v>187</v>
      </c>
      <c r="C313" s="40" t="s">
        <v>113</v>
      </c>
      <c r="D313" s="41" t="s">
        <v>114</v>
      </c>
      <c r="E313" s="41">
        <v>110</v>
      </c>
      <c r="F313" s="37">
        <v>106.4</v>
      </c>
      <c r="G313" s="42">
        <v>25</v>
      </c>
      <c r="H313" s="43">
        <f>500/(-216.0475144+(16.2606339*F313)+(-0.002388645*POWER(F313,2))+(-0.00113732*POWER(F313,3))+(0.00000701863*POWER(F313,4))+(-0.00000001291*POWER(F313,5)))</f>
        <v>0.5948340887672627</v>
      </c>
      <c r="I313" s="36">
        <f>IF(OR(C313="open men",C313="open women",C313="submaster Men",C313="submaster Women"),1,LOOKUP(G313,TABLES!A:A,TABLES!B:B))</f>
        <v>1</v>
      </c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>
        <v>275</v>
      </c>
      <c r="U313" s="58"/>
      <c r="V313" s="33">
        <f>IF(OR(L313&lt;0,O313&lt;0,T313&lt;0),"DQ",(MAX(J313:L313)+MAX(M313:O313)+MAX(R313:T313)))</f>
        <v>275</v>
      </c>
      <c r="W313" s="61">
        <f>V313*H313*I313</f>
        <v>163.57937441099725</v>
      </c>
      <c r="X313" s="39">
        <f t="shared" si="296"/>
        <v>0</v>
      </c>
      <c r="Y313" s="39">
        <f t="shared" si="296"/>
        <v>0</v>
      </c>
      <c r="Z313" s="39">
        <f t="shared" si="296"/>
        <v>0</v>
      </c>
      <c r="AA313" s="59">
        <f>Z313</f>
        <v>0</v>
      </c>
      <c r="AB313" s="39">
        <f t="shared" si="294"/>
        <v>0</v>
      </c>
      <c r="AC313" s="39">
        <f t="shared" si="294"/>
        <v>0</v>
      </c>
      <c r="AD313" s="39">
        <f t="shared" si="294"/>
        <v>0</v>
      </c>
      <c r="AE313" s="39">
        <f>MAX(X313:Z313)+MAX(AB313:AD313)</f>
        <v>0</v>
      </c>
      <c r="AF313" s="59">
        <f>AD313</f>
        <v>0</v>
      </c>
      <c r="AG313" s="39">
        <f t="shared" si="295"/>
        <v>0</v>
      </c>
      <c r="AH313" s="39">
        <f t="shared" si="295"/>
        <v>0</v>
      </c>
      <c r="AI313" s="39">
        <f t="shared" si="295"/>
        <v>606.265</v>
      </c>
      <c r="AJ313" s="59">
        <f>AI313</f>
        <v>606.265</v>
      </c>
      <c r="AK313" s="28">
        <f>IF(OR(Z313&lt;0,AD313&lt;0,AI313&lt;0),"DQ",MAX(X313:Z313)+MAX(AB313:AD313)+MAX(AG313:AI313))</f>
        <v>606.265</v>
      </c>
    </row>
    <row r="314" spans="1:37" ht="12.75">
      <c r="A314" s="56"/>
      <c r="B314" s="40"/>
      <c r="C314" s="40"/>
      <c r="D314" s="41"/>
      <c r="E314" s="41"/>
      <c r="F314" s="37"/>
      <c r="G314" s="42"/>
      <c r="H314" s="43"/>
      <c r="I314" s="36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33">
        <f>IF(OR(L314&lt;0,O314&lt;0,T314&lt;0),"DQ",(MAX(J314:L314)+MAX(M314:O314)+MAX(R314:T314)))</f>
        <v>0</v>
      </c>
      <c r="W314" s="61"/>
      <c r="X314" s="39"/>
      <c r="Y314" s="39"/>
      <c r="Z314" s="39"/>
      <c r="AA314" s="59">
        <f>Z314</f>
        <v>0</v>
      </c>
      <c r="AB314" s="39"/>
      <c r="AC314" s="39"/>
      <c r="AD314" s="39"/>
      <c r="AE314" s="39"/>
      <c r="AF314" s="59">
        <f>AD314</f>
        <v>0</v>
      </c>
      <c r="AG314" s="39"/>
      <c r="AH314" s="39"/>
      <c r="AI314" s="39"/>
      <c r="AJ314" s="59">
        <f>AI314</f>
        <v>0</v>
      </c>
      <c r="AK314" s="28">
        <f>IF(OR(Z314&lt;0,AD314&lt;0,AI314&lt;0),"DQ",MAX(X314:Z314)+MAX(AB314:AD314)+MAX(AG314:AI314))</f>
        <v>0</v>
      </c>
    </row>
    <row r="315" spans="1:37" ht="15.75">
      <c r="A315" s="56"/>
      <c r="B315" s="101" t="s">
        <v>69</v>
      </c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3"/>
    </row>
    <row r="316" spans="1:37" ht="15.75">
      <c r="A316" s="56"/>
      <c r="B316" s="54" t="s">
        <v>48</v>
      </c>
      <c r="C316" s="53"/>
      <c r="D316" s="54"/>
      <c r="E316" s="53"/>
      <c r="F316" s="53"/>
      <c r="G316" s="53"/>
      <c r="H316" s="53"/>
      <c r="I316" s="36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33">
        <f>IF(OR(L316&lt;0,O316&lt;0,T316&lt;0),"DQ",(MAX(J316:L316)+MAX(M316:O316)+MAX(R316:T316)))</f>
        <v>0</v>
      </c>
      <c r="W316" s="63"/>
      <c r="X316" s="53"/>
      <c r="Y316" s="53"/>
      <c r="Z316" s="53"/>
      <c r="AA316" s="59">
        <f>Z316</f>
        <v>0</v>
      </c>
      <c r="AB316" s="39">
        <f>SUM(M316*2.2046)</f>
        <v>0</v>
      </c>
      <c r="AC316" s="39">
        <f>SUM(N316*2.2046)</f>
        <v>0</v>
      </c>
      <c r="AD316" s="39">
        <f>SUM(O316*2.2046)</f>
        <v>0</v>
      </c>
      <c r="AE316" s="39"/>
      <c r="AF316" s="59">
        <f>AD316</f>
        <v>0</v>
      </c>
      <c r="AG316" s="39">
        <f>SUM(R316*2.2046)</f>
        <v>0</v>
      </c>
      <c r="AH316" s="39">
        <f>SUM(S316*2.2046)</f>
        <v>0</v>
      </c>
      <c r="AI316" s="39">
        <f>SUM(T316*2.2046)</f>
        <v>0</v>
      </c>
      <c r="AJ316" s="59">
        <f>AI316</f>
        <v>0</v>
      </c>
      <c r="AK316" s="28">
        <f>IF(OR(Z316&lt;0,AD316&lt;0,AI316&lt;0),"DQ",MAX(X316:Z316)+MAX(AB316:AD316)+MAX(AG316:AI316))</f>
        <v>0</v>
      </c>
    </row>
    <row r="317" spans="1:37" ht="12.75">
      <c r="A317" s="56"/>
      <c r="B317" s="31" t="s">
        <v>123</v>
      </c>
      <c r="C317" s="22"/>
      <c r="D317" s="57"/>
      <c r="E317" s="23"/>
      <c r="F317" s="30"/>
      <c r="G317" s="34"/>
      <c r="H317" s="43"/>
      <c r="I317" s="36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33">
        <f>IF(OR(L317&lt;0,O317&lt;0,T317&lt;0),"DQ",(MAX(J317:L317)+MAX(M317:O317)+MAX(R317:T317)))</f>
        <v>0</v>
      </c>
      <c r="W317" s="61"/>
      <c r="X317" s="39">
        <f aca="true" t="shared" si="297" ref="X317:Z318">SUM(J317*2.2046)</f>
        <v>0</v>
      </c>
      <c r="Y317" s="39">
        <f t="shared" si="297"/>
        <v>0</v>
      </c>
      <c r="Z317" s="39">
        <f t="shared" si="297"/>
        <v>0</v>
      </c>
      <c r="AA317" s="59">
        <f>Z317</f>
        <v>0</v>
      </c>
      <c r="AB317" s="39">
        <f aca="true" t="shared" si="298" ref="AB317:AD318">SUM(M317*2.2046)</f>
        <v>0</v>
      </c>
      <c r="AC317" s="39">
        <f t="shared" si="298"/>
        <v>0</v>
      </c>
      <c r="AD317" s="39">
        <f t="shared" si="298"/>
        <v>0</v>
      </c>
      <c r="AE317" s="39"/>
      <c r="AF317" s="59">
        <f>AD317</f>
        <v>0</v>
      </c>
      <c r="AG317" s="39">
        <f aca="true" t="shared" si="299" ref="AG317:AI318">SUM(R317*2.2046)</f>
        <v>0</v>
      </c>
      <c r="AH317" s="39">
        <f t="shared" si="299"/>
        <v>0</v>
      </c>
      <c r="AI317" s="39">
        <f t="shared" si="299"/>
        <v>0</v>
      </c>
      <c r="AJ317" s="59">
        <f>AI317</f>
        <v>0</v>
      </c>
      <c r="AK317" s="28">
        <f>IF(OR(Z317&lt;0,AD317&lt;0,AI317&lt;0),"DQ",MAX(X317:Z317)+MAX(AB317:AD317)+MAX(AG317:AI317))</f>
        <v>0</v>
      </c>
    </row>
    <row r="318" spans="1:37" ht="12.75">
      <c r="A318" s="56">
        <v>1</v>
      </c>
      <c r="B318" s="60" t="s">
        <v>120</v>
      </c>
      <c r="C318" s="40" t="s">
        <v>113</v>
      </c>
      <c r="D318" s="41" t="s">
        <v>114</v>
      </c>
      <c r="E318" s="41">
        <v>75</v>
      </c>
      <c r="F318" s="37">
        <v>73</v>
      </c>
      <c r="G318" s="42">
        <v>52</v>
      </c>
      <c r="H318" s="43">
        <f>500/(-216.0475144+(16.2606339*F318)+(-0.002388645*POWER(F318,2))+(-0.00113732*POWER(F318,3))+(0.00000701863*POWER(F318,4))+(-0.00000001291*POWER(F318,5)))</f>
        <v>0.7263575182585645</v>
      </c>
      <c r="I318" s="36">
        <f>IF(OR(C318="open men",C318="open women",C318="submaster Men",C318="submaster Women"),1,LOOKUP(G318,TABLES!A:A,TABLES!B:B))</f>
        <v>1</v>
      </c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>
        <v>205</v>
      </c>
      <c r="U318" s="58"/>
      <c r="V318" s="33">
        <f>IF(OR(L318&lt;0,O318&lt;0,T318&lt;0),"DQ",(MAX(J318:L318)+MAX(M318:O318)+MAX(R318:T318)))</f>
        <v>205</v>
      </c>
      <c r="W318" s="61">
        <f>V318*H318*I318</f>
        <v>148.90329124300573</v>
      </c>
      <c r="X318" s="39">
        <f t="shared" si="297"/>
        <v>0</v>
      </c>
      <c r="Y318" s="39">
        <f t="shared" si="297"/>
        <v>0</v>
      </c>
      <c r="Z318" s="39">
        <f t="shared" si="297"/>
        <v>0</v>
      </c>
      <c r="AA318" s="59">
        <f>Z318</f>
        <v>0</v>
      </c>
      <c r="AB318" s="39">
        <f t="shared" si="298"/>
        <v>0</v>
      </c>
      <c r="AC318" s="39">
        <f t="shared" si="298"/>
        <v>0</v>
      </c>
      <c r="AD318" s="39">
        <f t="shared" si="298"/>
        <v>0</v>
      </c>
      <c r="AE318" s="39">
        <f>MAX(X318:Z318)+MAX(AB318:AD318)</f>
        <v>0</v>
      </c>
      <c r="AF318" s="59">
        <f>AD318</f>
        <v>0</v>
      </c>
      <c r="AG318" s="39">
        <f t="shared" si="299"/>
        <v>0</v>
      </c>
      <c r="AH318" s="39">
        <f t="shared" si="299"/>
        <v>0</v>
      </c>
      <c r="AI318" s="39">
        <f t="shared" si="299"/>
        <v>451.94300000000004</v>
      </c>
      <c r="AJ318" s="59">
        <f>AI318</f>
        <v>451.94300000000004</v>
      </c>
      <c r="AK318" s="28">
        <f>IF(OR(Z318&lt;0,AD318&lt;0,AI318&lt;0),"DQ",MAX(X318:Z318)+MAX(AB318:AD318)+MAX(AG318:AI318))</f>
        <v>451.94300000000004</v>
      </c>
    </row>
    <row r="319" spans="1:37" ht="12.75">
      <c r="A319" s="56"/>
      <c r="B319" s="60"/>
      <c r="C319" s="40"/>
      <c r="D319" s="41"/>
      <c r="E319" s="41"/>
      <c r="F319" s="37"/>
      <c r="G319" s="42"/>
      <c r="H319" s="43"/>
      <c r="I319" s="36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33"/>
      <c r="W319" s="61"/>
      <c r="X319" s="39"/>
      <c r="Y319" s="39"/>
      <c r="Z319" s="39"/>
      <c r="AA319" s="59"/>
      <c r="AB319" s="39"/>
      <c r="AC319" s="39"/>
      <c r="AD319" s="39"/>
      <c r="AE319" s="39"/>
      <c r="AF319" s="59"/>
      <c r="AG319" s="39"/>
      <c r="AH319" s="39"/>
      <c r="AI319" s="39"/>
      <c r="AJ319" s="59"/>
      <c r="AK319" s="28"/>
    </row>
    <row r="320" spans="1:37" ht="12.75">
      <c r="A320" s="56"/>
      <c r="B320" s="31" t="s">
        <v>126</v>
      </c>
      <c r="C320" s="22"/>
      <c r="D320" s="57"/>
      <c r="E320" s="23"/>
      <c r="F320" s="30"/>
      <c r="G320" s="34"/>
      <c r="H320" s="43"/>
      <c r="I320" s="36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33">
        <f>IF(OR(L320&lt;0,O320&lt;0,T320&lt;0),"DQ",(MAX(J320:L320)+MAX(M320:O320)+MAX(R320:T320)))</f>
        <v>0</v>
      </c>
      <c r="W320" s="61"/>
      <c r="X320" s="39">
        <f aca="true" t="shared" si="300" ref="X320:Z321">SUM(J320*2.2046)</f>
        <v>0</v>
      </c>
      <c r="Y320" s="39">
        <f t="shared" si="300"/>
        <v>0</v>
      </c>
      <c r="Z320" s="39">
        <f t="shared" si="300"/>
        <v>0</v>
      </c>
      <c r="AA320" s="59">
        <f>Z320</f>
        <v>0</v>
      </c>
      <c r="AB320" s="39">
        <f aca="true" t="shared" si="301" ref="AB320:AD321">SUM(M320*2.2046)</f>
        <v>0</v>
      </c>
      <c r="AC320" s="39">
        <f t="shared" si="301"/>
        <v>0</v>
      </c>
      <c r="AD320" s="39">
        <f t="shared" si="301"/>
        <v>0</v>
      </c>
      <c r="AE320" s="39"/>
      <c r="AF320" s="59">
        <f>AD320</f>
        <v>0</v>
      </c>
      <c r="AG320" s="39">
        <f aca="true" t="shared" si="302" ref="AG320:AI321">SUM(R320*2.2046)</f>
        <v>0</v>
      </c>
      <c r="AH320" s="39">
        <f t="shared" si="302"/>
        <v>0</v>
      </c>
      <c r="AI320" s="39">
        <f t="shared" si="302"/>
        <v>0</v>
      </c>
      <c r="AJ320" s="59">
        <f>AI320</f>
        <v>0</v>
      </c>
      <c r="AK320" s="28">
        <f>IF(OR(Z320&lt;0,AD320&lt;0,AI320&lt;0),"DQ",MAX(X320:Z320)+MAX(AB320:AD320)+MAX(AG320:AI320))</f>
        <v>0</v>
      </c>
    </row>
    <row r="321" spans="1:37" ht="12.75">
      <c r="A321" s="56">
        <v>1</v>
      </c>
      <c r="B321" s="60" t="s">
        <v>120</v>
      </c>
      <c r="C321" s="40" t="s">
        <v>121</v>
      </c>
      <c r="D321" s="41" t="s">
        <v>114</v>
      </c>
      <c r="E321" s="41">
        <v>75</v>
      </c>
      <c r="F321" s="37">
        <v>73</v>
      </c>
      <c r="G321" s="42">
        <v>52</v>
      </c>
      <c r="H321" s="43">
        <f>500/(-216.0475144+(16.2606339*F321)+(-0.002388645*POWER(F321,2))+(-0.00113732*POWER(F321,3))+(0.00000701863*POWER(F321,4))+(-0.00000001291*POWER(F321,5)))</f>
        <v>0.7263575182585645</v>
      </c>
      <c r="I321" s="36">
        <f>IF(OR(C321="open men",C321="open women",C321="submaster Men",C321="submaster Women"),1,LOOKUP(G321,TABLES!A:A,TABLES!B:B))</f>
        <v>1.165</v>
      </c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>
        <v>205</v>
      </c>
      <c r="U321" s="58"/>
      <c r="V321" s="33">
        <f>IF(OR(L321&lt;0,O321&lt;0,T321&lt;0),"DQ",(MAX(J321:L321)+MAX(M321:O321)+MAX(R321:T321)))</f>
        <v>205</v>
      </c>
      <c r="W321" s="61">
        <f>V321*H321*I321</f>
        <v>173.47233429810169</v>
      </c>
      <c r="X321" s="39">
        <f t="shared" si="300"/>
        <v>0</v>
      </c>
      <c r="Y321" s="39">
        <f t="shared" si="300"/>
        <v>0</v>
      </c>
      <c r="Z321" s="39">
        <f t="shared" si="300"/>
        <v>0</v>
      </c>
      <c r="AA321" s="59">
        <f>Z321</f>
        <v>0</v>
      </c>
      <c r="AB321" s="39">
        <f t="shared" si="301"/>
        <v>0</v>
      </c>
      <c r="AC321" s="39">
        <f t="shared" si="301"/>
        <v>0</v>
      </c>
      <c r="AD321" s="39">
        <f t="shared" si="301"/>
        <v>0</v>
      </c>
      <c r="AE321" s="39">
        <f>MAX(X321:Z321)+MAX(AB321:AD321)</f>
        <v>0</v>
      </c>
      <c r="AF321" s="59">
        <f>AD321</f>
        <v>0</v>
      </c>
      <c r="AG321" s="39">
        <f t="shared" si="302"/>
        <v>0</v>
      </c>
      <c r="AH321" s="39">
        <f t="shared" si="302"/>
        <v>0</v>
      </c>
      <c r="AI321" s="39">
        <f t="shared" si="302"/>
        <v>451.94300000000004</v>
      </c>
      <c r="AJ321" s="59">
        <f>AI321</f>
        <v>451.94300000000004</v>
      </c>
      <c r="AK321" s="28">
        <f>IF(OR(Z321&lt;0,AD321&lt;0,AI321&lt;0),"DQ",MAX(X321:Z321)+MAX(AB321:AD321)+MAX(AG321:AI321))</f>
        <v>451.94300000000004</v>
      </c>
    </row>
    <row r="322" spans="1:37" ht="12.75">
      <c r="A322" s="56"/>
      <c r="B322" s="60"/>
      <c r="C322" s="40"/>
      <c r="D322" s="41"/>
      <c r="E322" s="41"/>
      <c r="F322" s="37"/>
      <c r="G322" s="42"/>
      <c r="H322" s="43"/>
      <c r="I322" s="36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33"/>
      <c r="W322" s="61"/>
      <c r="X322" s="39"/>
      <c r="Y322" s="39"/>
      <c r="Z322" s="39"/>
      <c r="AA322" s="59"/>
      <c r="AB322" s="39"/>
      <c r="AC322" s="39"/>
      <c r="AD322" s="39"/>
      <c r="AE322" s="39"/>
      <c r="AF322" s="59"/>
      <c r="AG322" s="39"/>
      <c r="AH322" s="39"/>
      <c r="AI322" s="39"/>
      <c r="AJ322" s="59"/>
      <c r="AK322" s="28"/>
    </row>
    <row r="323" spans="1:37" ht="12.75">
      <c r="A323" s="56"/>
      <c r="B323" s="22"/>
      <c r="C323" s="22"/>
      <c r="D323" s="23"/>
      <c r="E323" s="23"/>
      <c r="F323" s="30"/>
      <c r="G323" s="34"/>
      <c r="H323" s="43"/>
      <c r="I323" s="36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33">
        <f>IF(OR(L323&lt;0,O323&lt;0,T323&lt;0),"DQ",(MAX(J323:L323)+MAX(M323:O323)+MAX(R323:T323)))</f>
        <v>0</v>
      </c>
      <c r="W323" s="61"/>
      <c r="X323" s="39"/>
      <c r="Y323" s="39"/>
      <c r="Z323" s="39"/>
      <c r="AA323" s="59">
        <f>Z323</f>
        <v>0</v>
      </c>
      <c r="AB323" s="39"/>
      <c r="AC323" s="39"/>
      <c r="AD323" s="39"/>
      <c r="AE323" s="39"/>
      <c r="AF323" s="59">
        <f>AD323</f>
        <v>0</v>
      </c>
      <c r="AG323" s="39"/>
      <c r="AH323" s="39"/>
      <c r="AI323" s="39"/>
      <c r="AJ323" s="59">
        <f>AI323</f>
        <v>0</v>
      </c>
      <c r="AK323" s="28">
        <f>IF(OR(Z323&lt;0,AD323&lt;0,AI323&lt;0),"DQ",MAX(X323:Z323)+MAX(AB323:AD323)+MAX(AG323:AI323))</f>
        <v>0</v>
      </c>
    </row>
    <row r="324" spans="1:37" ht="12.75">
      <c r="A324" s="56"/>
      <c r="B324" s="110" t="s">
        <v>50</v>
      </c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2"/>
    </row>
    <row r="325" spans="1:37" ht="12.75">
      <c r="A325" s="56"/>
      <c r="B325" s="107" t="s">
        <v>198</v>
      </c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9"/>
    </row>
    <row r="326" spans="1:37" ht="12.75">
      <c r="A326" s="56"/>
      <c r="B326" s="107" t="s">
        <v>199</v>
      </c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9"/>
    </row>
    <row r="327" spans="1:37" ht="12.75">
      <c r="A327" s="56"/>
      <c r="B327" s="99" t="s">
        <v>200</v>
      </c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100"/>
    </row>
    <row r="328" spans="1:37" ht="12.75">
      <c r="A328" s="56"/>
      <c r="B328" s="107" t="s">
        <v>201</v>
      </c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9"/>
    </row>
    <row r="329" spans="1:37" ht="12.75">
      <c r="A329" s="56"/>
      <c r="B329" s="107" t="s">
        <v>202</v>
      </c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9"/>
    </row>
    <row r="330" spans="2:37" ht="12.75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9"/>
    </row>
    <row r="331" spans="2:37" ht="12.75">
      <c r="B331" s="113" t="s">
        <v>61</v>
      </c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  <c r="AJ331" s="114"/>
      <c r="AK331" s="115"/>
    </row>
    <row r="332" spans="2:37" ht="12.75">
      <c r="B332" s="107" t="s">
        <v>203</v>
      </c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9"/>
    </row>
    <row r="333" spans="2:37" ht="12.75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9"/>
    </row>
    <row r="334" spans="2:37" ht="12.75">
      <c r="B334" s="83" t="s">
        <v>93</v>
      </c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84"/>
    </row>
    <row r="335" spans="2:37" ht="12.75">
      <c r="B335" s="116" t="s">
        <v>107</v>
      </c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8"/>
    </row>
    <row r="336" spans="2:37" ht="12.75">
      <c r="B336" s="116" t="s">
        <v>111</v>
      </c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8"/>
    </row>
    <row r="337" spans="2:37" ht="12.75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8"/>
    </row>
    <row r="338" spans="2:37" ht="12.75">
      <c r="B338" s="104" t="s">
        <v>51</v>
      </c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6"/>
    </row>
    <row r="339" spans="2:37" ht="12.75">
      <c r="B339" s="104" t="s">
        <v>108</v>
      </c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6"/>
    </row>
    <row r="340" spans="2:37" ht="12.75">
      <c r="B340" s="104" t="s">
        <v>109</v>
      </c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6"/>
    </row>
    <row r="341" spans="2:37" ht="12.75">
      <c r="B341" s="104" t="s">
        <v>110</v>
      </c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6"/>
    </row>
    <row r="342" spans="2:37" ht="12.75">
      <c r="B342" s="104" t="s">
        <v>90</v>
      </c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6"/>
    </row>
    <row r="343" spans="2:37" ht="12.75">
      <c r="B343" s="85" t="s">
        <v>94</v>
      </c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7"/>
    </row>
    <row r="344" spans="2:37" ht="12.75">
      <c r="B344" s="85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7"/>
    </row>
    <row r="345" spans="3:37" ht="12.75"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7"/>
    </row>
    <row r="346" spans="2:37" ht="12.75"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6"/>
    </row>
    <row r="347" spans="2:37" ht="12.75">
      <c r="B347" s="107" t="s">
        <v>91</v>
      </c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9"/>
    </row>
    <row r="348" spans="2:37" ht="12.75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9"/>
    </row>
    <row r="349" spans="2:37" ht="12.75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9"/>
    </row>
    <row r="355" spans="2:4" ht="12.75">
      <c r="B355" s="56"/>
      <c r="D355" s="56"/>
    </row>
    <row r="356" spans="2:4" ht="12.75">
      <c r="B356" s="56"/>
      <c r="D356" s="56"/>
    </row>
    <row r="357" spans="2:4" ht="12.75">
      <c r="B357" s="56"/>
      <c r="D357" s="56"/>
    </row>
  </sheetData>
  <sheetProtection/>
  <mergeCells count="33">
    <mergeCell ref="B2:AK2"/>
    <mergeCell ref="B13:AK13"/>
    <mergeCell ref="B29:AK29"/>
    <mergeCell ref="B158:AK158"/>
    <mergeCell ref="B208:AK208"/>
    <mergeCell ref="B109:AK109"/>
    <mergeCell ref="B194:AK194"/>
    <mergeCell ref="B331:AK331"/>
    <mergeCell ref="B329:AK329"/>
    <mergeCell ref="B338:AK338"/>
    <mergeCell ref="B337:AK337"/>
    <mergeCell ref="B336:AK336"/>
    <mergeCell ref="B335:AK335"/>
    <mergeCell ref="B326:AK326"/>
    <mergeCell ref="B324:AK324"/>
    <mergeCell ref="B349:AK349"/>
    <mergeCell ref="B348:AK348"/>
    <mergeCell ref="B347:AK347"/>
    <mergeCell ref="B346:AK346"/>
    <mergeCell ref="B342:AK342"/>
    <mergeCell ref="B341:AK341"/>
    <mergeCell ref="B330:AK330"/>
    <mergeCell ref="B332:AK332"/>
    <mergeCell ref="B315:AK315"/>
    <mergeCell ref="B310:AK310"/>
    <mergeCell ref="B340:AK340"/>
    <mergeCell ref="B339:AK339"/>
    <mergeCell ref="B274:AK274"/>
    <mergeCell ref="B325:AK325"/>
    <mergeCell ref="B290:AK290"/>
    <mergeCell ref="B282:AK282"/>
    <mergeCell ref="B333:AK333"/>
    <mergeCell ref="B328:AK328"/>
  </mergeCells>
  <conditionalFormatting sqref="B214:B215 B218 B62 B270 B42 B162 B191 B322 B19:B20 B11:B12 B32:B33 B286 B5:B6 B8:B9 B16:B17 B157 B319 B22:B27 B116">
    <cfRule type="expression" priority="489" dxfId="1" stopIfTrue="1">
      <formula>AND(ROW(B5)=$CC$1,COLUMN(B5)=#REF!)</formula>
    </cfRule>
    <cfRule type="expression" priority="490" dxfId="0" stopIfTrue="1">
      <formula>OR(AND(ROW(B5)=$CC$1,COLUMN(B5)&lt;#REF!),AND(ROW(B5)&lt;$CC$1,COLUMN(B5)=#REF!))</formula>
    </cfRule>
  </conditionalFormatting>
  <conditionalFormatting sqref="B277:B278 B281">
    <cfRule type="expression" priority="585" dxfId="1" stopIfTrue="1">
      <formula>AND(ROW(B277)=$CC$1,COLUMN(B277)=#REF!)</formula>
    </cfRule>
    <cfRule type="expression" priority="586" dxfId="0" stopIfTrue="1">
      <formula>OR(AND(ROW(B277)=$CC$1,COLUMN(B277)&lt;#REF!),AND(ROW(B277)&lt;$CC$1,COLUMN(B277)=#REF!))</formula>
    </cfRule>
  </conditionalFormatting>
  <conditionalFormatting sqref="B257">
    <cfRule type="expression" priority="581" dxfId="1" stopIfTrue="1">
      <formula>AND(ROW(B257)=$CC$1,COLUMN(B257)=#REF!)</formula>
    </cfRule>
    <cfRule type="expression" priority="582" dxfId="0" stopIfTrue="1">
      <formula>OR(AND(ROW(B257)=$CC$1,COLUMN(B257)&lt;#REF!),AND(ROW(B257)&lt;$CC$1,COLUMN(B257)=#REF!))</formula>
    </cfRule>
  </conditionalFormatting>
  <conditionalFormatting sqref="B263">
    <cfRule type="expression" priority="583" dxfId="1" stopIfTrue="1">
      <formula>AND(ROW(B263)=$CC$1,COLUMN(B263)=#REF!)</formula>
    </cfRule>
    <cfRule type="expression" priority="584" dxfId="0" stopIfTrue="1">
      <formula>OR(AND(ROW(B263)=$CC$1,COLUMN(B263)&lt;#REF!),AND(ROW(B263)&lt;$CC$1,COLUMN(B263)=#REF!))</formula>
    </cfRule>
  </conditionalFormatting>
  <conditionalFormatting sqref="B248">
    <cfRule type="expression" priority="577" dxfId="1" stopIfTrue="1">
      <formula>AND(ROW(B248)=$CC$1,COLUMN(B248)=#REF!)</formula>
    </cfRule>
    <cfRule type="expression" priority="578" dxfId="0" stopIfTrue="1">
      <formula>OR(AND(ROW(B248)=$CC$1,COLUMN(B248)&lt;#REF!),AND(ROW(B248)&lt;$CC$1,COLUMN(B248)=#REF!))</formula>
    </cfRule>
  </conditionalFormatting>
  <conditionalFormatting sqref="B285">
    <cfRule type="expression" priority="605" dxfId="1" stopIfTrue="1">
      <formula>AND(ROW(B285)=$CC$1,COLUMN(B285)=#REF!)</formula>
    </cfRule>
    <cfRule type="expression" priority="606" dxfId="0" stopIfTrue="1">
      <formula>OR(AND(ROW(B285)=$CC$1,COLUMN(B285)&lt;#REF!),AND(ROW(B285)&lt;$CC$1,COLUMN(B285)=#REF!))</formula>
    </cfRule>
  </conditionalFormatting>
  <conditionalFormatting sqref="B211:B212">
    <cfRule type="expression" priority="597" dxfId="1" stopIfTrue="1">
      <formula>AND(ROW(B211)=$CC$1,COLUMN(B211)=#REF!)</formula>
    </cfRule>
    <cfRule type="expression" priority="598" dxfId="0" stopIfTrue="1">
      <formula>OR(AND(ROW(B211)=$CC$1,COLUMN(B211)&lt;#REF!),AND(ROW(B211)&lt;$CC$1,COLUMN(B211)=#REF!))</formula>
    </cfRule>
  </conditionalFormatting>
  <conditionalFormatting sqref="B254">
    <cfRule type="expression" priority="571" dxfId="1" stopIfTrue="1">
      <formula>AND(ROW(B254)=$CC$1,COLUMN(B254)=#REF!)</formula>
    </cfRule>
    <cfRule type="expression" priority="572" dxfId="0" stopIfTrue="1">
      <formula>OR(AND(ROW(B254)=$CC$1,COLUMN(B254)&lt;#REF!),AND(ROW(B254)&lt;$CC$1,COLUMN(B254)=#REF!))</formula>
    </cfRule>
  </conditionalFormatting>
  <conditionalFormatting sqref="B233:B234 B237">
    <cfRule type="expression" priority="575" dxfId="1" stopIfTrue="1">
      <formula>AND(ROW(B233)=$CC$1,COLUMN(B233)=#REF!)</formula>
    </cfRule>
    <cfRule type="expression" priority="576" dxfId="0" stopIfTrue="1">
      <formula>OR(AND(ROW(B233)=$CC$1,COLUMN(B233)&lt;#REF!),AND(ROW(B233)&lt;$CC$1,COLUMN(B233)=#REF!))</formula>
    </cfRule>
  </conditionalFormatting>
  <conditionalFormatting sqref="B266:B267">
    <cfRule type="expression" priority="567" dxfId="1" stopIfTrue="1">
      <formula>AND(ROW(B266)=$CC$1,COLUMN(B266)=#REF!)</formula>
    </cfRule>
    <cfRule type="expression" priority="568" dxfId="0" stopIfTrue="1">
      <formula>OR(AND(ROW(B266)=$CC$1,COLUMN(B266)&lt;#REF!),AND(ROW(B266)&lt;$CC$1,COLUMN(B266)=#REF!))</formula>
    </cfRule>
  </conditionalFormatting>
  <conditionalFormatting sqref="B260">
    <cfRule type="expression" priority="563" dxfId="1" stopIfTrue="1">
      <formula>AND(ROW(B260)=$CC$1,COLUMN(B260)=#REF!)</formula>
    </cfRule>
    <cfRule type="expression" priority="564" dxfId="0" stopIfTrue="1">
      <formula>OR(AND(ROW(B260)=$CC$1,COLUMN(B260)&lt;#REF!),AND(ROW(B260)&lt;$CC$1,COLUMN(B260)=#REF!))</formula>
    </cfRule>
  </conditionalFormatting>
  <conditionalFormatting sqref="B305:B306">
    <cfRule type="expression" priority="537" dxfId="1" stopIfTrue="1">
      <formula>AND(ROW(B305)=$CC$1,COLUMN(B305)=#REF!)</formula>
    </cfRule>
    <cfRule type="expression" priority="538" dxfId="0" stopIfTrue="1">
      <formula>OR(AND(ROW(B305)=$CC$1,COLUMN(B305)&lt;#REF!),AND(ROW(B305)&lt;$CC$1,COLUMN(B305)=#REF!))</formula>
    </cfRule>
  </conditionalFormatting>
  <conditionalFormatting sqref="B308">
    <cfRule type="expression" priority="533" dxfId="1" stopIfTrue="1">
      <formula>AND(ROW(B308)=$CC$1,COLUMN(B308)=#REF!)</formula>
    </cfRule>
    <cfRule type="expression" priority="534" dxfId="0" stopIfTrue="1">
      <formula>OR(AND(ROW(B308)=$CC$1,COLUMN(B308)&lt;#REF!),AND(ROW(B308)&lt;$CC$1,COLUMN(B308)=#REF!))</formula>
    </cfRule>
  </conditionalFormatting>
  <conditionalFormatting sqref="B299">
    <cfRule type="expression" priority="529" dxfId="1" stopIfTrue="1">
      <formula>AND(ROW(B299)=$CC$1,COLUMN(B299)=#REF!)</formula>
    </cfRule>
    <cfRule type="expression" priority="530" dxfId="0" stopIfTrue="1">
      <formula>OR(AND(ROW(B299)=$CC$1,COLUMN(B299)&lt;#REF!),AND(ROW(B299)&lt;$CC$1,COLUMN(B299)=#REF!))</formula>
    </cfRule>
  </conditionalFormatting>
  <conditionalFormatting sqref="B145">
    <cfRule type="expression" priority="431" dxfId="1" stopIfTrue="1">
      <formula>AND(ROW(B145)=$CC$1,COLUMN(B145)=#REF!)</formula>
    </cfRule>
    <cfRule type="expression" priority="432" dxfId="0" stopIfTrue="1">
      <formula>OR(AND(ROW(B145)=$CC$1,COLUMN(B145)&lt;#REF!),AND(ROW(B145)&lt;$CC$1,COLUMN(B145)=#REF!))</formula>
    </cfRule>
  </conditionalFormatting>
  <conditionalFormatting sqref="B251">
    <cfRule type="expression" priority="497" dxfId="1" stopIfTrue="1">
      <formula>AND(ROW(B251)=$CC$1,COLUMN(B251)=#REF!)</formula>
    </cfRule>
    <cfRule type="expression" priority="498" dxfId="0" stopIfTrue="1">
      <formula>OR(AND(ROW(B251)=$CC$1,COLUMN(B251)&lt;#REF!),AND(ROW(B251)&lt;$CC$1,COLUMN(B251)=#REF!))</formula>
    </cfRule>
  </conditionalFormatting>
  <conditionalFormatting sqref="B220">
    <cfRule type="expression" priority="487" dxfId="1" stopIfTrue="1">
      <formula>AND(ROW(B220)=$CC$1,COLUMN(B220)=#REF!)</formula>
    </cfRule>
    <cfRule type="expression" priority="488" dxfId="0" stopIfTrue="1">
      <formula>OR(AND(ROW(B220)=$CC$1,COLUMN(B220)&lt;#REF!),AND(ROW(B220)&lt;$CC$1,COLUMN(B220)=#REF!))</formula>
    </cfRule>
  </conditionalFormatting>
  <conditionalFormatting sqref="B217">
    <cfRule type="expression" priority="485" dxfId="1" stopIfTrue="1">
      <formula>AND(ROW(B217)=$CC$1,COLUMN(B217)=#REF!)</formula>
    </cfRule>
    <cfRule type="expression" priority="486" dxfId="0" stopIfTrue="1">
      <formula>OR(AND(ROW(B217)=$CC$1,COLUMN(B217)&lt;#REF!),AND(ROW(B217)&lt;$CC$1,COLUMN(B217)=#REF!))</formula>
    </cfRule>
  </conditionalFormatting>
  <conditionalFormatting sqref="B272">
    <cfRule type="expression" priority="483" dxfId="1" stopIfTrue="1">
      <formula>AND(ROW(B272)=$CC$1,COLUMN(B272)=#REF!)</formula>
    </cfRule>
    <cfRule type="expression" priority="484" dxfId="0" stopIfTrue="1">
      <formula>OR(AND(ROW(B272)=$CC$1,COLUMN(B272)&lt;#REF!),AND(ROW(B272)&lt;$CC$1,COLUMN(B272)=#REF!))</formula>
    </cfRule>
  </conditionalFormatting>
  <conditionalFormatting sqref="B293:B294">
    <cfRule type="expression" priority="477" dxfId="1" stopIfTrue="1">
      <formula>AND(ROW(B293)=$CC$1,COLUMN(B293)=#REF!)</formula>
    </cfRule>
    <cfRule type="expression" priority="478" dxfId="0" stopIfTrue="1">
      <formula>OR(AND(ROW(B293)=$CC$1,COLUMN(B293)&lt;#REF!),AND(ROW(B293)&lt;$CC$1,COLUMN(B293)=#REF!))</formula>
    </cfRule>
  </conditionalFormatting>
  <conditionalFormatting sqref="B269">
    <cfRule type="expression" priority="475" dxfId="1" stopIfTrue="1">
      <formula>AND(ROW(B269)=$CC$1,COLUMN(B269)=#REF!)</formula>
    </cfRule>
    <cfRule type="expression" priority="476" dxfId="0" stopIfTrue="1">
      <formula>OR(AND(ROW(B269)=$CC$1,COLUMN(B269)&lt;#REF!),AND(ROW(B269)&lt;$CC$1,COLUMN(B269)=#REF!))</formula>
    </cfRule>
  </conditionalFormatting>
  <conditionalFormatting sqref="B90">
    <cfRule type="expression" priority="397" dxfId="1" stopIfTrue="1">
      <formula>AND(ROW(B90)=$CC$1,COLUMN(B90)=#REF!)</formula>
    </cfRule>
    <cfRule type="expression" priority="398" dxfId="0" stopIfTrue="1">
      <formula>OR(AND(ROW(B90)=$CC$1,COLUMN(B90)&lt;#REF!),AND(ROW(B90)&lt;$CC$1,COLUMN(B90)=#REF!))</formula>
    </cfRule>
  </conditionalFormatting>
  <conditionalFormatting sqref="B113">
    <cfRule type="expression" priority="447" dxfId="1" stopIfTrue="1">
      <formula>AND(ROW(B113)=$CC$1,COLUMN(B113)=#REF!)</formula>
    </cfRule>
    <cfRule type="expression" priority="448" dxfId="0" stopIfTrue="1">
      <formula>OR(AND(ROW(B113)=$CC$1,COLUMN(B113)&lt;#REF!),AND(ROW(B113)&lt;$CC$1,COLUMN(B113)=#REF!))</formula>
    </cfRule>
  </conditionalFormatting>
  <conditionalFormatting sqref="B124:B125">
    <cfRule type="expression" priority="445" dxfId="1" stopIfTrue="1">
      <formula>AND(ROW(B124)=$CC$1,COLUMN(B124)=#REF!)</formula>
    </cfRule>
    <cfRule type="expression" priority="446" dxfId="0" stopIfTrue="1">
      <formula>OR(AND(ROW(B124)=$CC$1,COLUMN(B124)&lt;#REF!),AND(ROW(B124)&lt;$CC$1,COLUMN(B124)=#REF!))</formula>
    </cfRule>
  </conditionalFormatting>
  <conditionalFormatting sqref="B148">
    <cfRule type="expression" priority="443" dxfId="1" stopIfTrue="1">
      <formula>AND(ROW(B148)=$CC$1,COLUMN(B148)=#REF!)</formula>
    </cfRule>
    <cfRule type="expression" priority="444" dxfId="0" stopIfTrue="1">
      <formula>OR(AND(ROW(B148)=$CC$1,COLUMN(B148)&lt;#REF!),AND(ROW(B148)&lt;$CC$1,COLUMN(B148)=#REF!))</formula>
    </cfRule>
  </conditionalFormatting>
  <conditionalFormatting sqref="B142">
    <cfRule type="expression" priority="441" dxfId="1" stopIfTrue="1">
      <formula>AND(ROW(B142)=$CC$1,COLUMN(B142)=#REF!)</formula>
    </cfRule>
    <cfRule type="expression" priority="442" dxfId="0" stopIfTrue="1">
      <formula>OR(AND(ROW(B142)=$CC$1,COLUMN(B142)&lt;#REF!),AND(ROW(B142)&lt;$CC$1,COLUMN(B142)=#REF!))</formula>
    </cfRule>
  </conditionalFormatting>
  <conditionalFormatting sqref="B139">
    <cfRule type="expression" priority="435" dxfId="1" stopIfTrue="1">
      <formula>AND(ROW(B139)=$CC$1,COLUMN(B139)=#REF!)</formula>
    </cfRule>
    <cfRule type="expression" priority="436" dxfId="0" stopIfTrue="1">
      <formula>OR(AND(ROW(B139)=$CC$1,COLUMN(B139)&lt;#REF!),AND(ROW(B139)&lt;$CC$1,COLUMN(B139)=#REF!))</formula>
    </cfRule>
  </conditionalFormatting>
  <conditionalFormatting sqref="B136">
    <cfRule type="expression" priority="427" dxfId="1" stopIfTrue="1">
      <formula>AND(ROW(B136)=$CC$1,COLUMN(B136)=#REF!)</formula>
    </cfRule>
    <cfRule type="expression" priority="428" dxfId="0" stopIfTrue="1">
      <formula>OR(AND(ROW(B136)=$CC$1,COLUMN(B136)&lt;#REF!),AND(ROW(B136)&lt;$CC$1,COLUMN(B136)=#REF!))</formula>
    </cfRule>
  </conditionalFormatting>
  <conditionalFormatting sqref="B64">
    <cfRule type="expression" priority="389" dxfId="1" stopIfTrue="1">
      <formula>AND(ROW(B64)=$CC$1,COLUMN(B64)=#REF!)</formula>
    </cfRule>
    <cfRule type="expression" priority="390" dxfId="0" stopIfTrue="1">
      <formula>OR(AND(ROW(B64)=$CC$1,COLUMN(B64)&lt;#REF!),AND(ROW(B64)&lt;$CC$1,COLUMN(B64)=#REF!))</formula>
    </cfRule>
  </conditionalFormatting>
  <conditionalFormatting sqref="B115">
    <cfRule type="expression" priority="417" dxfId="1" stopIfTrue="1">
      <formula>AND(ROW(B115)=$CC$1,COLUMN(B115)=#REF!)</formula>
    </cfRule>
    <cfRule type="expression" priority="418" dxfId="0" stopIfTrue="1">
      <formula>OR(AND(ROW(B115)=$CC$1,COLUMN(B115)&lt;#REF!),AND(ROW(B115)&lt;$CC$1,COLUMN(B115)=#REF!))</formula>
    </cfRule>
  </conditionalFormatting>
  <conditionalFormatting sqref="B37 B39">
    <cfRule type="expression" priority="413" dxfId="1" stopIfTrue="1">
      <formula>AND(ROW(B37)=$CC$1,COLUMN(B37)=#REF!)</formula>
    </cfRule>
    <cfRule type="expression" priority="414" dxfId="0" stopIfTrue="1">
      <formula>OR(AND(ROW(B37)=$CC$1,COLUMN(B37)&lt;#REF!),AND(ROW(B37)&lt;$CC$1,COLUMN(B37)=#REF!))</formula>
    </cfRule>
  </conditionalFormatting>
  <conditionalFormatting sqref="B47:B48">
    <cfRule type="expression" priority="411" dxfId="1" stopIfTrue="1">
      <formula>AND(ROW(B47)=$CC$1,COLUMN(B47)=#REF!)</formula>
    </cfRule>
    <cfRule type="expression" priority="412" dxfId="0" stopIfTrue="1">
      <formula>OR(AND(ROW(B47)=$CC$1,COLUMN(B47)&lt;#REF!),AND(ROW(B47)&lt;$CC$1,COLUMN(B47)=#REF!))</formula>
    </cfRule>
  </conditionalFormatting>
  <conditionalFormatting sqref="B75">
    <cfRule type="expression" priority="403" dxfId="1" stopIfTrue="1">
      <formula>AND(ROW(B75)=$CC$1,COLUMN(B75)=#REF!)</formula>
    </cfRule>
    <cfRule type="expression" priority="404" dxfId="0" stopIfTrue="1">
      <formula>OR(AND(ROW(B75)=$CC$1,COLUMN(B75)&lt;#REF!),AND(ROW(B75)&lt;$CC$1,COLUMN(B75)=#REF!))</formula>
    </cfRule>
  </conditionalFormatting>
  <conditionalFormatting sqref="B101">
    <cfRule type="expression" priority="409" dxfId="1" stopIfTrue="1">
      <formula>AND(ROW(B101)=$CC$1,COLUMN(B101)=#REF!)</formula>
    </cfRule>
    <cfRule type="expression" priority="410" dxfId="0" stopIfTrue="1">
      <formula>OR(AND(ROW(B101)=$CC$1,COLUMN(B101)&lt;#REF!),AND(ROW(B101)&lt;$CC$1,COLUMN(B101)=#REF!))</formula>
    </cfRule>
  </conditionalFormatting>
  <conditionalFormatting sqref="B87">
    <cfRule type="expression" priority="407" dxfId="1" stopIfTrue="1">
      <formula>AND(ROW(B87)=$CC$1,COLUMN(B87)=#REF!)</formula>
    </cfRule>
    <cfRule type="expression" priority="408" dxfId="0" stopIfTrue="1">
      <formula>OR(AND(ROW(B87)=$CC$1,COLUMN(B87)&lt;#REF!),AND(ROW(B87)&lt;$CC$1,COLUMN(B87)=#REF!))</formula>
    </cfRule>
  </conditionalFormatting>
  <conditionalFormatting sqref="B78">
    <cfRule type="expression" priority="405" dxfId="1" stopIfTrue="1">
      <formula>AND(ROW(B78)=$CC$1,COLUMN(B78)=#REF!)</formula>
    </cfRule>
    <cfRule type="expression" priority="406" dxfId="0" stopIfTrue="1">
      <formula>OR(AND(ROW(B78)=$CC$1,COLUMN(B78)&lt;#REF!),AND(ROW(B78)&lt;$CC$1,COLUMN(B78)=#REF!))</formula>
    </cfRule>
  </conditionalFormatting>
  <conditionalFormatting sqref="B84">
    <cfRule type="expression" priority="401" dxfId="1" stopIfTrue="1">
      <formula>AND(ROW(B84)=$CC$1,COLUMN(B84)=#REF!)</formula>
    </cfRule>
    <cfRule type="expression" priority="402" dxfId="0" stopIfTrue="1">
      <formula>OR(AND(ROW(B84)=$CC$1,COLUMN(B84)&lt;#REF!),AND(ROW(B84)&lt;$CC$1,COLUMN(B84)=#REF!))</formula>
    </cfRule>
  </conditionalFormatting>
  <conditionalFormatting sqref="B107:B108">
    <cfRule type="expression" priority="399" dxfId="1" stopIfTrue="1">
      <formula>AND(ROW(B107)=$CC$1,COLUMN(B107)=#REF!)</formula>
    </cfRule>
    <cfRule type="expression" priority="400" dxfId="0" stopIfTrue="1">
      <formula>OR(AND(ROW(B107)=$CC$1,COLUMN(B107)&lt;#REF!),AND(ROW(B107)&lt;$CC$1,COLUMN(B107)=#REF!))</formula>
    </cfRule>
  </conditionalFormatting>
  <conditionalFormatting sqref="B81">
    <cfRule type="expression" priority="393" dxfId="1" stopIfTrue="1">
      <formula>AND(ROW(B81)=$CC$1,COLUMN(B81)=#REF!)</formula>
    </cfRule>
    <cfRule type="expression" priority="394" dxfId="0" stopIfTrue="1">
      <formula>OR(AND(ROW(B81)=$CC$1,COLUMN(B81)&lt;#REF!),AND(ROW(B81)&lt;$CC$1,COLUMN(B81)=#REF!))</formula>
    </cfRule>
  </conditionalFormatting>
  <conditionalFormatting sqref="B50:B51">
    <cfRule type="expression" priority="391" dxfId="1" stopIfTrue="1">
      <formula>AND(ROW(B50)=$CC$1,COLUMN(B50)=#REF!)</formula>
    </cfRule>
    <cfRule type="expression" priority="392" dxfId="0" stopIfTrue="1">
      <formula>OR(AND(ROW(B50)=$CC$1,COLUMN(B50)&lt;#REF!),AND(ROW(B50)&lt;$CC$1,COLUMN(B50)=#REF!))</formula>
    </cfRule>
  </conditionalFormatting>
  <conditionalFormatting sqref="B53:B54 B56">
    <cfRule type="expression" priority="387" dxfId="1" stopIfTrue="1">
      <formula>AND(ROW(B53)=$CC$1,COLUMN(B53)=#REF!)</formula>
    </cfRule>
    <cfRule type="expression" priority="388" dxfId="0" stopIfTrue="1">
      <formula>OR(AND(ROW(B53)=$CC$1,COLUMN(B53)&lt;#REF!),AND(ROW(B53)&lt;$CC$1,COLUMN(B53)=#REF!))</formula>
    </cfRule>
  </conditionalFormatting>
  <conditionalFormatting sqref="B44">
    <cfRule type="expression" priority="383" dxfId="1" stopIfTrue="1">
      <formula>AND(ROW(B44)=$CC$1,COLUMN(B44)=#REF!)</formula>
    </cfRule>
    <cfRule type="expression" priority="384" dxfId="0" stopIfTrue="1">
      <formula>OR(AND(ROW(B44)=$CC$1,COLUMN(B44)&lt;#REF!),AND(ROW(B44)&lt;$CC$1,COLUMN(B44)=#REF!))</formula>
    </cfRule>
  </conditionalFormatting>
  <conditionalFormatting sqref="B204">
    <cfRule type="expression" priority="345" dxfId="1" stopIfTrue="1">
      <formula>AND(ROW(B204)=$CC$1,COLUMN(B204)=#REF!)</formula>
    </cfRule>
    <cfRule type="expression" priority="346" dxfId="0" stopIfTrue="1">
      <formula>OR(AND(ROW(B204)=$CC$1,COLUMN(B204)&lt;#REF!),AND(ROW(B204)&lt;$CC$1,COLUMN(B204)=#REF!))</formula>
    </cfRule>
  </conditionalFormatting>
  <conditionalFormatting sqref="B181">
    <cfRule type="expression" priority="327" dxfId="1" stopIfTrue="1">
      <formula>AND(ROW(B181)=$CC$1,COLUMN(B181)=#REF!)</formula>
    </cfRule>
    <cfRule type="expression" priority="328" dxfId="0" stopIfTrue="1">
      <formula>OR(AND(ROW(B181)=$CC$1,COLUMN(B181)&lt;#REF!),AND(ROW(B181)&lt;$CC$1,COLUMN(B181)=#REF!))</formula>
    </cfRule>
  </conditionalFormatting>
  <conditionalFormatting sqref="B167">
    <cfRule type="expression" priority="333" dxfId="1" stopIfTrue="1">
      <formula>AND(ROW(B167)=$CC$1,COLUMN(B167)=#REF!)</formula>
    </cfRule>
    <cfRule type="expression" priority="334" dxfId="0" stopIfTrue="1">
      <formula>OR(AND(ROW(B167)=$CC$1,COLUMN(B167)&lt;#REF!),AND(ROW(B167)&lt;$CC$1,COLUMN(B167)=#REF!))</formula>
    </cfRule>
  </conditionalFormatting>
  <conditionalFormatting sqref="B184">
    <cfRule type="expression" priority="339" dxfId="1" stopIfTrue="1">
      <formula>AND(ROW(B184)=$CC$1,COLUMN(B184)=#REF!)</formula>
    </cfRule>
    <cfRule type="expression" priority="340" dxfId="0" stopIfTrue="1">
      <formula>OR(AND(ROW(B184)=$CC$1,COLUMN(B184)&lt;#REF!),AND(ROW(B184)&lt;$CC$1,COLUMN(B184)=#REF!))</formula>
    </cfRule>
  </conditionalFormatting>
  <conditionalFormatting sqref="B178">
    <cfRule type="expression" priority="337" dxfId="1" stopIfTrue="1">
      <formula>AND(ROW(B178)=$CC$1,COLUMN(B178)=#REF!)</formula>
    </cfRule>
    <cfRule type="expression" priority="338" dxfId="0" stopIfTrue="1">
      <formula>OR(AND(ROW(B178)=$CC$1,COLUMN(B178)&lt;#REF!),AND(ROW(B178)&lt;$CC$1,COLUMN(B178)=#REF!))</formula>
    </cfRule>
  </conditionalFormatting>
  <conditionalFormatting sqref="B170">
    <cfRule type="expression" priority="335" dxfId="1" stopIfTrue="1">
      <formula>AND(ROW(B170)=$CC$1,COLUMN(B170)=#REF!)</formula>
    </cfRule>
    <cfRule type="expression" priority="336" dxfId="0" stopIfTrue="1">
      <formula>OR(AND(ROW(B170)=$CC$1,COLUMN(B170)&lt;#REF!),AND(ROW(B170)&lt;$CC$1,COLUMN(B170)=#REF!))</formula>
    </cfRule>
  </conditionalFormatting>
  <conditionalFormatting sqref="B175">
    <cfRule type="expression" priority="331" dxfId="1" stopIfTrue="1">
      <formula>AND(ROW(B175)=$CC$1,COLUMN(B175)=#REF!)</formula>
    </cfRule>
    <cfRule type="expression" priority="332" dxfId="0" stopIfTrue="1">
      <formula>OR(AND(ROW(B175)=$CC$1,COLUMN(B175)&lt;#REF!),AND(ROW(B175)&lt;$CC$1,COLUMN(B175)=#REF!))</formula>
    </cfRule>
  </conditionalFormatting>
  <conditionalFormatting sqref="B187:B188">
    <cfRule type="expression" priority="329" dxfId="1" stopIfTrue="1">
      <formula>AND(ROW(B187)=$CC$1,COLUMN(B187)=#REF!)</formula>
    </cfRule>
    <cfRule type="expression" priority="330" dxfId="0" stopIfTrue="1">
      <formula>OR(AND(ROW(B187)=$CC$1,COLUMN(B187)&lt;#REF!),AND(ROW(B187)&lt;$CC$1,COLUMN(B187)=#REF!))</formula>
    </cfRule>
  </conditionalFormatting>
  <conditionalFormatting sqref="B164">
    <cfRule type="expression" priority="325" dxfId="1" stopIfTrue="1">
      <formula>AND(ROW(B164)=$CC$1,COLUMN(B164)=#REF!)</formula>
    </cfRule>
    <cfRule type="expression" priority="326" dxfId="0" stopIfTrue="1">
      <formula>OR(AND(ROW(B164)=$CC$1,COLUMN(B164)&lt;#REF!),AND(ROW(B164)&lt;$CC$1,COLUMN(B164)=#REF!))</formula>
    </cfRule>
  </conditionalFormatting>
  <conditionalFormatting sqref="B193">
    <cfRule type="expression" priority="315" dxfId="1" stopIfTrue="1">
      <formula>AND(ROW(B193)=$CC$1,COLUMN(B193)=#REF!)</formula>
    </cfRule>
    <cfRule type="expression" priority="316" dxfId="0" stopIfTrue="1">
      <formula>OR(AND(ROW(B193)=$CC$1,COLUMN(B193)&lt;#REF!),AND(ROW(B193)&lt;$CC$1,COLUMN(B193)=#REF!))</formula>
    </cfRule>
  </conditionalFormatting>
  <conditionalFormatting sqref="B190">
    <cfRule type="expression" priority="311" dxfId="1" stopIfTrue="1">
      <formula>AND(ROW(B190)=$CC$1,COLUMN(B190)=#REF!)</formula>
    </cfRule>
    <cfRule type="expression" priority="312" dxfId="0" stopIfTrue="1">
      <formula>OR(AND(ROW(B190)=$CC$1,COLUMN(B190)&lt;#REF!),AND(ROW(B190)&lt;$CC$1,COLUMN(B190)=#REF!))</formula>
    </cfRule>
  </conditionalFormatting>
  <conditionalFormatting sqref="B318">
    <cfRule type="expression" priority="309" dxfId="1" stopIfTrue="1">
      <formula>AND(ROW(B318)=$CC$1,COLUMN(B318)=#REF!)</formula>
    </cfRule>
    <cfRule type="expression" priority="310" dxfId="0" stopIfTrue="1">
      <formula>OR(AND(ROW(B318)=$CC$1,COLUMN(B318)&lt;#REF!),AND(ROW(B318)&lt;$CC$1,COLUMN(B318)=#REF!))</formula>
    </cfRule>
  </conditionalFormatting>
  <conditionalFormatting sqref="B150">
    <cfRule type="expression" priority="299" dxfId="1" stopIfTrue="1">
      <formula>AND(ROW(B150)=$CC$1,COLUMN(B150)=#REF!)</formula>
    </cfRule>
    <cfRule type="expression" priority="300" dxfId="0" stopIfTrue="1">
      <formula>OR(AND(ROW(B150)=$CC$1,COLUMN(B150)&lt;#REF!),AND(ROW(B150)&lt;$CC$1,COLUMN(B150)=#REF!))</formula>
    </cfRule>
  </conditionalFormatting>
  <conditionalFormatting sqref="B71">
    <cfRule type="expression" priority="297" dxfId="1" stopIfTrue="1">
      <formula>AND(ROW(B71)=$CC$1,COLUMN(B71)=#REF!)</formula>
    </cfRule>
    <cfRule type="expression" priority="298" dxfId="0" stopIfTrue="1">
      <formula>OR(AND(ROW(B71)=$CC$1,COLUMN(B71)&lt;#REF!),AND(ROW(B71)&lt;$CC$1,COLUMN(B71)=#REF!))</formula>
    </cfRule>
  </conditionalFormatting>
  <conditionalFormatting sqref="B65">
    <cfRule type="expression" priority="293" dxfId="1" stopIfTrue="1">
      <formula>AND(ROW(B65)=$CC$1,COLUMN(B65)=#REF!)</formula>
    </cfRule>
    <cfRule type="expression" priority="294" dxfId="0" stopIfTrue="1">
      <formula>OR(AND(ROW(B65)=$CC$1,COLUMN(B65)&lt;#REF!),AND(ROW(B65)&lt;$CC$1,COLUMN(B65)=#REF!))</formula>
    </cfRule>
  </conditionalFormatting>
  <conditionalFormatting sqref="B72">
    <cfRule type="expression" priority="291" dxfId="1" stopIfTrue="1">
      <formula>AND(ROW(B72)=$CC$1,COLUMN(B72)=#REF!)</formula>
    </cfRule>
    <cfRule type="expression" priority="292" dxfId="0" stopIfTrue="1">
      <formula>OR(AND(ROW(B72)=$CC$1,COLUMN(B72)&lt;#REF!),AND(ROW(B72)&lt;$CC$1,COLUMN(B72)=#REF!))</formula>
    </cfRule>
  </conditionalFormatting>
  <conditionalFormatting sqref="B119">
    <cfRule type="expression" priority="285" dxfId="1" stopIfTrue="1">
      <formula>AND(ROW(B119)=$CC$1,COLUMN(B119)=#REF!)</formula>
    </cfRule>
    <cfRule type="expression" priority="286" dxfId="0" stopIfTrue="1">
      <formula>OR(AND(ROW(B119)=$CC$1,COLUMN(B119)&lt;#REF!),AND(ROW(B119)&lt;$CC$1,COLUMN(B119)=#REF!))</formula>
    </cfRule>
  </conditionalFormatting>
  <conditionalFormatting sqref="B165">
    <cfRule type="expression" priority="289" dxfId="1" stopIfTrue="1">
      <formula>AND(ROW(B165)=$CC$1,COLUMN(B165)=#REF!)</formula>
    </cfRule>
    <cfRule type="expression" priority="290" dxfId="0" stopIfTrue="1">
      <formula>OR(AND(ROW(B165)=$CC$1,COLUMN(B165)&lt;#REF!),AND(ROW(B165)&lt;$CC$1,COLUMN(B165)=#REF!))</formula>
    </cfRule>
  </conditionalFormatting>
  <conditionalFormatting sqref="B127:B128 B131">
    <cfRule type="expression" priority="287" dxfId="1" stopIfTrue="1">
      <formula>AND(ROW(B127)=$CC$1,COLUMN(B127)=#REF!)</formula>
    </cfRule>
    <cfRule type="expression" priority="288" dxfId="0" stopIfTrue="1">
      <formula>OR(AND(ROW(B127)=$CC$1,COLUMN(B127)&lt;#REF!),AND(ROW(B127)&lt;$CC$1,COLUMN(B127)=#REF!))</formula>
    </cfRule>
  </conditionalFormatting>
  <conditionalFormatting sqref="B102">
    <cfRule type="expression" priority="283" dxfId="1" stopIfTrue="1">
      <formula>AND(ROW(B102)=$CC$1,COLUMN(B102)=#REF!)</formula>
    </cfRule>
    <cfRule type="expression" priority="284" dxfId="0" stopIfTrue="1">
      <formula>OR(AND(ROW(B102)=$CC$1,COLUMN(B102)&lt;#REF!),AND(ROW(B102)&lt;$CC$1,COLUMN(B102)=#REF!))</formula>
    </cfRule>
  </conditionalFormatting>
  <conditionalFormatting sqref="B156">
    <cfRule type="expression" priority="281" dxfId="1" stopIfTrue="1">
      <formula>AND(ROW(B156)=$CC$1,COLUMN(B156)=#REF!)</formula>
    </cfRule>
    <cfRule type="expression" priority="282" dxfId="0" stopIfTrue="1">
      <formula>OR(AND(ROW(B156)=$CC$1,COLUMN(B156)&lt;#REF!),AND(ROW(B156)&lt;$CC$1,COLUMN(B156)=#REF!))</formula>
    </cfRule>
  </conditionalFormatting>
  <conditionalFormatting sqref="B154">
    <cfRule type="expression" priority="271" dxfId="1" stopIfTrue="1">
      <formula>AND(ROW(B154)=$CC$1,COLUMN(B154)=#REF!)</formula>
    </cfRule>
    <cfRule type="expression" priority="272" dxfId="0" stopIfTrue="1">
      <formula>OR(AND(ROW(B154)=$CC$1,COLUMN(B154)&lt;#REF!),AND(ROW(B154)&lt;$CC$1,COLUMN(B154)=#REF!))</formula>
    </cfRule>
  </conditionalFormatting>
  <conditionalFormatting sqref="B151">
    <cfRule type="expression" priority="269" dxfId="1" stopIfTrue="1">
      <formula>AND(ROW(B151)=$CC$1,COLUMN(B151)=#REF!)</formula>
    </cfRule>
    <cfRule type="expression" priority="270" dxfId="0" stopIfTrue="1">
      <formula>OR(AND(ROW(B151)=$CC$1,COLUMN(B151)&lt;#REF!),AND(ROW(B151)&lt;$CC$1,COLUMN(B151)=#REF!))</formula>
    </cfRule>
  </conditionalFormatting>
  <conditionalFormatting sqref="B300">
    <cfRule type="expression" priority="257" dxfId="1" stopIfTrue="1">
      <formula>AND(ROW(B300)=$CC$1,COLUMN(B300)=#REF!)</formula>
    </cfRule>
    <cfRule type="expression" priority="258" dxfId="0" stopIfTrue="1">
      <formula>OR(AND(ROW(B300)=$CC$1,COLUMN(B300)&lt;#REF!),AND(ROW(B300)&lt;$CC$1,COLUMN(B300)=#REF!))</formula>
    </cfRule>
  </conditionalFormatting>
  <conditionalFormatting sqref="B223:B225">
    <cfRule type="expression" priority="259" dxfId="1" stopIfTrue="1">
      <formula>AND(ROW(B223)=$CC$1,COLUMN(B223)=#REF!)</formula>
    </cfRule>
    <cfRule type="expression" priority="260" dxfId="0" stopIfTrue="1">
      <formula>OR(AND(ROW(B223)=$CC$1,COLUMN(B223)&lt;#REF!),AND(ROW(B223)&lt;$CC$1,COLUMN(B223)=#REF!))</formula>
    </cfRule>
  </conditionalFormatting>
  <conditionalFormatting sqref="B303">
    <cfRule type="expression" priority="253" dxfId="1" stopIfTrue="1">
      <formula>AND(ROW(B303)=$CC$1,COLUMN(B303)=#REF!)</formula>
    </cfRule>
    <cfRule type="expression" priority="254" dxfId="0" stopIfTrue="1">
      <formula>OR(AND(ROW(B303)=$CC$1,COLUMN(B303)&lt;#REF!),AND(ROW(B303)&lt;$CC$1,COLUMN(B303)=#REF!))</formula>
    </cfRule>
  </conditionalFormatting>
  <conditionalFormatting sqref="B73">
    <cfRule type="expression" priority="251" dxfId="1" stopIfTrue="1">
      <formula>AND(ROW(B73)=$CC$1,COLUMN(B73)=#REF!)</formula>
    </cfRule>
    <cfRule type="expression" priority="252" dxfId="0" stopIfTrue="1">
      <formula>OR(AND(ROW(B73)=$CC$1,COLUMN(B73)&lt;#REF!),AND(ROW(B73)&lt;$CC$1,COLUMN(B73)=#REF!))</formula>
    </cfRule>
  </conditionalFormatting>
  <conditionalFormatting sqref="B313">
    <cfRule type="expression" priority="243" dxfId="1" stopIfTrue="1">
      <formula>AND(ROW(B313)=$CC$1,COLUMN(B313)=#REF!)</formula>
    </cfRule>
    <cfRule type="expression" priority="244" dxfId="0" stopIfTrue="1">
      <formula>OR(AND(ROW(B313)=$CC$1,COLUMN(B313)&lt;#REF!),AND(ROW(B313)&lt;$CC$1,COLUMN(B313)=#REF!))</formula>
    </cfRule>
  </conditionalFormatting>
  <conditionalFormatting sqref="B41">
    <cfRule type="expression" priority="239" dxfId="1" stopIfTrue="1">
      <formula>AND(ROW(B41)=$CC$1,COLUMN(B41)=#REF!)</formula>
    </cfRule>
    <cfRule type="expression" priority="240" dxfId="0" stopIfTrue="1">
      <formula>OR(AND(ROW(B41)=$CC$1,COLUMN(B41)&lt;#REF!),AND(ROW(B41)&lt;$CC$1,COLUMN(B41)=#REF!))</formula>
    </cfRule>
  </conditionalFormatting>
  <conditionalFormatting sqref="B161">
    <cfRule type="expression" priority="231" dxfId="1" stopIfTrue="1">
      <formula>AND(ROW(B161)=$CC$1,COLUMN(B161)=#REF!)</formula>
    </cfRule>
    <cfRule type="expression" priority="232" dxfId="0" stopIfTrue="1">
      <formula>OR(AND(ROW(B161)=$CC$1,COLUMN(B161)&lt;#REF!),AND(ROW(B161)&lt;$CC$1,COLUMN(B161)=#REF!))</formula>
    </cfRule>
  </conditionalFormatting>
  <conditionalFormatting sqref="B133">
    <cfRule type="expression" priority="227" dxfId="1" stopIfTrue="1">
      <formula>AND(ROW(B133)=$CC$1,COLUMN(B133)=#REF!)</formula>
    </cfRule>
    <cfRule type="expression" priority="228" dxfId="0" stopIfTrue="1">
      <formula>OR(AND(ROW(B133)=$CC$1,COLUMN(B133)&lt;#REF!),AND(ROW(B133)&lt;$CC$1,COLUMN(B133)=#REF!))</formula>
    </cfRule>
  </conditionalFormatting>
  <conditionalFormatting sqref="B288">
    <cfRule type="expression" priority="225" dxfId="1" stopIfTrue="1">
      <formula>AND(ROW(B288)=$CC$1,COLUMN(B288)=#REF!)</formula>
    </cfRule>
    <cfRule type="expression" priority="226" dxfId="0" stopIfTrue="1">
      <formula>OR(AND(ROW(B288)=$CC$1,COLUMN(B288)&lt;#REF!),AND(ROW(B288)&lt;$CC$1,COLUMN(B288)=#REF!))</formula>
    </cfRule>
  </conditionalFormatting>
  <conditionalFormatting sqref="B321">
    <cfRule type="expression" priority="221" dxfId="1" stopIfTrue="1">
      <formula>AND(ROW(B321)=$CC$1,COLUMN(B321)=#REF!)</formula>
    </cfRule>
    <cfRule type="expression" priority="222" dxfId="0" stopIfTrue="1">
      <formula>OR(AND(ROW(B321)=$CC$1,COLUMN(B321)&lt;#REF!),AND(ROW(B321)&lt;$CC$1,COLUMN(B321)=#REF!))</formula>
    </cfRule>
  </conditionalFormatting>
  <conditionalFormatting sqref="B239:B240 B243">
    <cfRule type="expression" priority="219" dxfId="1" stopIfTrue="1">
      <formula>AND(ROW(B239)=$CC$1,COLUMN(B239)=#REF!)</formula>
    </cfRule>
    <cfRule type="expression" priority="220" dxfId="0" stopIfTrue="1">
      <formula>OR(AND(ROW(B239)=$CC$1,COLUMN(B239)&lt;#REF!),AND(ROW(B239)&lt;$CC$1,COLUMN(B239)=#REF!))</formula>
    </cfRule>
  </conditionalFormatting>
  <conditionalFormatting sqref="B98">
    <cfRule type="expression" priority="211" dxfId="1" stopIfTrue="1">
      <formula>AND(ROW(B98)=$CC$1,COLUMN(B98)=#REF!)</formula>
    </cfRule>
    <cfRule type="expression" priority="212" dxfId="0" stopIfTrue="1">
      <formula>OR(AND(ROW(B98)=$CC$1,COLUMN(B98)&lt;#REF!),AND(ROW(B98)&lt;$CC$1,COLUMN(B98)=#REF!))</formula>
    </cfRule>
  </conditionalFormatting>
  <conditionalFormatting sqref="B296">
    <cfRule type="expression" priority="217" dxfId="1" stopIfTrue="1">
      <formula>AND(ROW(B296)=$CC$1,COLUMN(B296)=#REF!)</formula>
    </cfRule>
    <cfRule type="expression" priority="218" dxfId="0" stopIfTrue="1">
      <formula>OR(AND(ROW(B296)=$CC$1,COLUMN(B296)&lt;#REF!),AND(ROW(B296)&lt;$CC$1,COLUMN(B296)=#REF!))</formula>
    </cfRule>
  </conditionalFormatting>
  <conditionalFormatting sqref="B68">
    <cfRule type="expression" priority="195" dxfId="1" stopIfTrue="1">
      <formula>AND(ROW(B68)=$CC$1,COLUMN(B68)=#REF!)</formula>
    </cfRule>
    <cfRule type="expression" priority="196" dxfId="0" stopIfTrue="1">
      <formula>OR(AND(ROW(B68)=$CC$1,COLUMN(B68)&lt;#REF!),AND(ROW(B68)&lt;$CC$1,COLUMN(B68)=#REF!))</formula>
    </cfRule>
  </conditionalFormatting>
  <conditionalFormatting sqref="B58:B59">
    <cfRule type="expression" priority="55" dxfId="1" stopIfTrue="1">
      <formula>AND(ROW(B58)=$CC$1,COLUMN(B58)=#REF!)</formula>
    </cfRule>
    <cfRule type="expression" priority="56" dxfId="0" stopIfTrue="1">
      <formula>OR(AND(ROW(B58)=$CC$1,COLUMN(B58)&lt;#REF!),AND(ROW(B58)&lt;$CC$1,COLUMN(B58)=#REF!))</formula>
    </cfRule>
  </conditionalFormatting>
  <conditionalFormatting sqref="B197">
    <cfRule type="expression" priority="47" dxfId="1" stopIfTrue="1">
      <formula>AND(ROW(B197)=$CC$1,COLUMN(B197)=#REF!)</formula>
    </cfRule>
    <cfRule type="expression" priority="48" dxfId="0" stopIfTrue="1">
      <formula>OR(AND(ROW(B197)=$CC$1,COLUMN(B197)&lt;#REF!),AND(ROW(B197)&lt;$CC$1,COLUMN(B197)=#REF!))</formula>
    </cfRule>
  </conditionalFormatting>
  <conditionalFormatting sqref="B198">
    <cfRule type="expression" priority="53" dxfId="1" stopIfTrue="1">
      <formula>AND(ROW(B198)=$CC$1,COLUMN(B198)=#REF!)</formula>
    </cfRule>
    <cfRule type="expression" priority="54" dxfId="0" stopIfTrue="1">
      <formula>OR(AND(ROW(B198)=$CC$1,COLUMN(B198)&lt;#REF!),AND(ROW(B198)&lt;$CC$1,COLUMN(B198)=#REF!))</formula>
    </cfRule>
  </conditionalFormatting>
  <conditionalFormatting sqref="B200:B201">
    <cfRule type="expression" priority="51" dxfId="1" stopIfTrue="1">
      <formula>AND(ROW(B200)=$CC$1,COLUMN(B200)=#REF!)</formula>
    </cfRule>
    <cfRule type="expression" priority="52" dxfId="0" stopIfTrue="1">
      <formula>OR(AND(ROW(B200)=$CC$1,COLUMN(B200)&lt;#REF!),AND(ROW(B200)&lt;$CC$1,COLUMN(B200)=#REF!))</formula>
    </cfRule>
  </conditionalFormatting>
  <conditionalFormatting sqref="B203">
    <cfRule type="expression" priority="49" dxfId="1" stopIfTrue="1">
      <formula>AND(ROW(B203)=$CC$1,COLUMN(B203)=#REF!)</formula>
    </cfRule>
    <cfRule type="expression" priority="50" dxfId="0" stopIfTrue="1">
      <formula>OR(AND(ROW(B203)=$CC$1,COLUMN(B203)&lt;#REF!),AND(ROW(B203)&lt;$CC$1,COLUMN(B203)=#REF!))</formula>
    </cfRule>
  </conditionalFormatting>
  <conditionalFormatting sqref="B236">
    <cfRule type="expression" priority="45" dxfId="1" stopIfTrue="1">
      <formula>AND(ROW(B236)=$CC$1,COLUMN(B236)=#REF!)</formula>
    </cfRule>
    <cfRule type="expression" priority="46" dxfId="0" stopIfTrue="1">
      <formula>OR(AND(ROW(B236)=$CC$1,COLUMN(B236)&lt;#REF!),AND(ROW(B236)&lt;$CC$1,COLUMN(B236)=#REF!))</formula>
    </cfRule>
  </conditionalFormatting>
  <conditionalFormatting sqref="B227:B228">
    <cfRule type="expression" priority="39" dxfId="1" stopIfTrue="1">
      <formula>AND(ROW(B227)=$CC$1,COLUMN(B227)=#REF!)</formula>
    </cfRule>
    <cfRule type="expression" priority="40" dxfId="0" stopIfTrue="1">
      <formula>OR(AND(ROW(B227)=$CC$1,COLUMN(B227)&lt;#REF!),AND(ROW(B227)&lt;$CC$1,COLUMN(B227)=#REF!))</formula>
    </cfRule>
  </conditionalFormatting>
  <conditionalFormatting sqref="B153">
    <cfRule type="expression" priority="37" dxfId="1" stopIfTrue="1">
      <formula>AND(ROW(B153)=$CC$1,COLUMN(B153)=#REF!)</formula>
    </cfRule>
    <cfRule type="expression" priority="38" dxfId="0" stopIfTrue="1">
      <formula>OR(AND(ROW(B153)=$CC$1,COLUMN(B153)&lt;#REF!),AND(ROW(B153)&lt;$CC$1,COLUMN(B153)=#REF!))</formula>
    </cfRule>
  </conditionalFormatting>
  <conditionalFormatting sqref="B206">
    <cfRule type="expression" priority="35" dxfId="1" stopIfTrue="1">
      <formula>AND(ROW(B206)=$CC$1,COLUMN(B206)=#REF!)</formula>
    </cfRule>
    <cfRule type="expression" priority="36" dxfId="0" stopIfTrue="1">
      <formula>OR(AND(ROW(B206)=$CC$1,COLUMN(B206)&lt;#REF!),AND(ROW(B206)&lt;$CC$1,COLUMN(B206)=#REF!))</formula>
    </cfRule>
  </conditionalFormatting>
  <conditionalFormatting sqref="B95">
    <cfRule type="expression" priority="33" dxfId="1" stopIfTrue="1">
      <formula>AND(ROW(B95)=$CC$1,COLUMN(B95)=#REF!)</formula>
    </cfRule>
    <cfRule type="expression" priority="34" dxfId="0" stopIfTrue="1">
      <formula>OR(AND(ROW(B95)=$CC$1,COLUMN(B95)&lt;#REF!),AND(ROW(B95)&lt;$CC$1,COLUMN(B95)=#REF!))</formula>
    </cfRule>
  </conditionalFormatting>
  <conditionalFormatting sqref="B121">
    <cfRule type="expression" priority="31" dxfId="1" stopIfTrue="1">
      <formula>AND(ROW(B121)=$CC$1,COLUMN(B121)=#REF!)</formula>
    </cfRule>
    <cfRule type="expression" priority="32" dxfId="0" stopIfTrue="1">
      <formula>OR(AND(ROW(B121)=$CC$1,COLUMN(B121)&lt;#REF!),AND(ROW(B121)&lt;$CC$1,COLUMN(B121)=#REF!))</formula>
    </cfRule>
  </conditionalFormatting>
  <conditionalFormatting sqref="B104">
    <cfRule type="expression" priority="29" dxfId="1" stopIfTrue="1">
      <formula>AND(ROW(B104)=$CC$1,COLUMN(B104)=#REF!)</formula>
    </cfRule>
    <cfRule type="expression" priority="30" dxfId="0" stopIfTrue="1">
      <formula>OR(AND(ROW(B104)=$CC$1,COLUMN(B104)&lt;#REF!),AND(ROW(B104)&lt;$CC$1,COLUMN(B104)=#REF!))</formula>
    </cfRule>
  </conditionalFormatting>
  <conditionalFormatting sqref="B245">
    <cfRule type="expression" priority="25" dxfId="1" stopIfTrue="1">
      <formula>AND(ROW(B245)=$CC$1,COLUMN(B245)=#REF!)</formula>
    </cfRule>
    <cfRule type="expression" priority="26" dxfId="0" stopIfTrue="1">
      <formula>OR(AND(ROW(B245)=$CC$1,COLUMN(B245)&lt;#REF!),AND(ROW(B245)&lt;$CC$1,COLUMN(B245)=#REF!))</formula>
    </cfRule>
  </conditionalFormatting>
  <conditionalFormatting sqref="B118">
    <cfRule type="expression" priority="23" dxfId="1" stopIfTrue="1">
      <formula>AND(ROW(B118)=$CC$1,COLUMN(B118)=#REF!)</formula>
    </cfRule>
    <cfRule type="expression" priority="24" dxfId="0" stopIfTrue="1">
      <formula>OR(AND(ROW(B118)=$CC$1,COLUMN(B118)&lt;#REF!),AND(ROW(B118)&lt;$CC$1,COLUMN(B118)=#REF!))</formula>
    </cfRule>
  </conditionalFormatting>
  <conditionalFormatting sqref="B242">
    <cfRule type="expression" priority="21" dxfId="1" stopIfTrue="1">
      <formula>AND(ROW(B242)=$CC$1,COLUMN(B242)=#REF!)</formula>
    </cfRule>
    <cfRule type="expression" priority="22" dxfId="0" stopIfTrue="1">
      <formula>OR(AND(ROW(B242)=$CC$1,COLUMN(B242)&lt;#REF!),AND(ROW(B242)&lt;$CC$1,COLUMN(B242)=#REF!))</formula>
    </cfRule>
  </conditionalFormatting>
  <conditionalFormatting sqref="B112">
    <cfRule type="expression" priority="17" dxfId="1" stopIfTrue="1">
      <formula>AND(ROW(B112)=$CC$1,COLUMN(B112)=#REF!)</formula>
    </cfRule>
    <cfRule type="expression" priority="18" dxfId="0" stopIfTrue="1">
      <formula>OR(AND(ROW(B112)=$CC$1,COLUMN(B112)&lt;#REF!),AND(ROW(B112)&lt;$CC$1,COLUMN(B112)=#REF!))</formula>
    </cfRule>
  </conditionalFormatting>
  <conditionalFormatting sqref="B230">
    <cfRule type="expression" priority="15" dxfId="1" stopIfTrue="1">
      <formula>AND(ROW(B230)=$CC$1,COLUMN(B230)=#REF!)</formula>
    </cfRule>
    <cfRule type="expression" priority="16" dxfId="0" stopIfTrue="1">
      <formula>OR(AND(ROW(B230)=$CC$1,COLUMN(B230)&lt;#REF!),AND(ROW(B230)&lt;$CC$1,COLUMN(B230)=#REF!))</formula>
    </cfRule>
  </conditionalFormatting>
  <conditionalFormatting sqref="B61">
    <cfRule type="expression" priority="13" dxfId="1" stopIfTrue="1">
      <formula>AND(ROW(B61)=$CC$1,COLUMN(B61)=#REF!)</formula>
    </cfRule>
    <cfRule type="expression" priority="14" dxfId="0" stopIfTrue="1">
      <formula>OR(AND(ROW(B61)=$CC$1,COLUMN(B61)&lt;#REF!),AND(ROW(B61)&lt;$CC$1,COLUMN(B61)=#REF!))</formula>
    </cfRule>
  </conditionalFormatting>
  <conditionalFormatting sqref="B302">
    <cfRule type="expression" priority="11" dxfId="1" stopIfTrue="1">
      <formula>AND(ROW(B302)=$CC$1,COLUMN(B302)=#REF!)</formula>
    </cfRule>
    <cfRule type="expression" priority="12" dxfId="0" stopIfTrue="1">
      <formula>OR(AND(ROW(B302)=$CC$1,COLUMN(B302)&lt;#REF!),AND(ROW(B302)&lt;$CC$1,COLUMN(B302)=#REF!))</formula>
    </cfRule>
  </conditionalFormatting>
  <conditionalFormatting sqref="B130">
    <cfRule type="expression" priority="9" dxfId="1" stopIfTrue="1">
      <formula>AND(ROW(B130)=$CC$1,COLUMN(B130)=#REF!)</formula>
    </cfRule>
    <cfRule type="expression" priority="10" dxfId="0" stopIfTrue="1">
      <formula>OR(AND(ROW(B130)=$CC$1,COLUMN(B130)&lt;#REF!),AND(ROW(B130)&lt;$CC$1,COLUMN(B130)=#REF!))</formula>
    </cfRule>
  </conditionalFormatting>
  <conditionalFormatting sqref="B38">
    <cfRule type="expression" priority="7" dxfId="1" stopIfTrue="1">
      <formula>AND(ROW(B38)=$CC$1,COLUMN(B38)=#REF!)</formula>
    </cfRule>
    <cfRule type="expression" priority="8" dxfId="0" stopIfTrue="1">
      <formula>OR(AND(ROW(B38)=$CC$1,COLUMN(B38)&lt;#REF!),AND(ROW(B38)&lt;$CC$1,COLUMN(B38)=#REF!))</formula>
    </cfRule>
  </conditionalFormatting>
  <conditionalFormatting sqref="B280">
    <cfRule type="expression" priority="5" dxfId="1" stopIfTrue="1">
      <formula>AND(ROW(B280)=$CC$1,COLUMN(B280)=#REF!)</formula>
    </cfRule>
    <cfRule type="expression" priority="6" dxfId="0" stopIfTrue="1">
      <formula>OR(AND(ROW(B280)=$CC$1,COLUMN(B280)&lt;#REF!),AND(ROW(B280)&lt;$CC$1,COLUMN(B280)=#REF!))</formula>
    </cfRule>
  </conditionalFormatting>
  <conditionalFormatting sqref="B92">
    <cfRule type="expression" priority="3" dxfId="1" stopIfTrue="1">
      <formula>AND(ROW(B92)=$CC$1,COLUMN(B92)=#REF!)</formula>
    </cfRule>
    <cfRule type="expression" priority="4" dxfId="0" stopIfTrue="1">
      <formula>OR(AND(ROW(B92)=$CC$1,COLUMN(B92)&lt;#REF!),AND(ROW(B92)&lt;$CC$1,COLUMN(B92)=#REF!))</formula>
    </cfRule>
  </conditionalFormatting>
  <conditionalFormatting sqref="B55">
    <cfRule type="expression" priority="1" dxfId="1" stopIfTrue="1">
      <formula>AND(ROW(B55)=$CC$1,COLUMN(B55)=#REF!)</formula>
    </cfRule>
    <cfRule type="expression" priority="2" dxfId="0" stopIfTrue="1">
      <formula>OR(AND(ROW(B55)=$CC$1,COLUMN(B55)&lt;#REF!),AND(ROW(B55)&lt;$CC$1,COLUMN(B55)=#REF!))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scale="80" r:id="rId1"/>
  <headerFooter alignWithMargins="0">
    <oddHeader>&amp;C2016 USPA Utah State Championships
Murray, UT July 16,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42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3" width="9.140625" style="1" customWidth="1"/>
  </cols>
  <sheetData>
    <row r="1" spans="1:14" ht="12.75">
      <c r="A1" s="1" t="s">
        <v>13</v>
      </c>
      <c r="B1" s="1" t="s">
        <v>12</v>
      </c>
      <c r="E1" t="s">
        <v>7</v>
      </c>
      <c r="F1" t="s">
        <v>8</v>
      </c>
      <c r="G1" t="s">
        <v>9</v>
      </c>
      <c r="H1" t="s">
        <v>10</v>
      </c>
      <c r="K1" t="s">
        <v>11</v>
      </c>
      <c r="L1" t="s">
        <v>8</v>
      </c>
      <c r="M1" t="s">
        <v>9</v>
      </c>
      <c r="N1" t="s">
        <v>10</v>
      </c>
    </row>
    <row r="2" spans="1:14" ht="12.75">
      <c r="A2" s="1">
        <v>9</v>
      </c>
      <c r="B2" s="1">
        <v>1</v>
      </c>
      <c r="D2" s="2"/>
      <c r="E2" s="2">
        <v>0</v>
      </c>
      <c r="F2" s="2">
        <v>0.25</v>
      </c>
      <c r="G2" s="2">
        <v>0.5</v>
      </c>
      <c r="H2" s="2">
        <v>0.75</v>
      </c>
      <c r="J2" s="2"/>
      <c r="K2" s="2">
        <v>0</v>
      </c>
      <c r="L2" s="2">
        <v>0.25</v>
      </c>
      <c r="M2" s="2">
        <v>0.5</v>
      </c>
      <c r="N2" s="2">
        <v>0.75</v>
      </c>
    </row>
    <row r="3" spans="1:14" ht="12.75">
      <c r="A3" s="1">
        <v>10</v>
      </c>
      <c r="B3" s="1">
        <v>1</v>
      </c>
      <c r="D3" s="3">
        <v>88</v>
      </c>
      <c r="E3" s="3" t="s">
        <v>6</v>
      </c>
      <c r="F3" s="3">
        <v>1.3341</v>
      </c>
      <c r="G3" s="3">
        <v>1.3294</v>
      </c>
      <c r="H3" s="3">
        <v>1.3242</v>
      </c>
      <c r="J3" s="4">
        <v>88</v>
      </c>
      <c r="K3" s="3" t="s">
        <v>6</v>
      </c>
      <c r="L3" s="3">
        <v>1.493</v>
      </c>
      <c r="M3" s="3">
        <v>1.4907</v>
      </c>
      <c r="N3" s="3">
        <v>1.4881</v>
      </c>
    </row>
    <row r="4" spans="1:14" ht="12.75">
      <c r="A4" s="1">
        <v>11</v>
      </c>
      <c r="B4" s="1">
        <v>1</v>
      </c>
      <c r="D4" s="3">
        <v>89</v>
      </c>
      <c r="E4" s="3">
        <v>1.3195</v>
      </c>
      <c r="F4" s="3">
        <v>1.3148</v>
      </c>
      <c r="G4" s="3">
        <v>1.3098</v>
      </c>
      <c r="H4" s="3">
        <v>1.3053</v>
      </c>
      <c r="J4" s="4">
        <v>89</v>
      </c>
      <c r="K4" s="3">
        <v>1.4857</v>
      </c>
      <c r="L4" s="3">
        <v>1.4834</v>
      </c>
      <c r="M4" s="3">
        <v>1.4809</v>
      </c>
      <c r="N4" s="3">
        <v>1.4786</v>
      </c>
    </row>
    <row r="5" spans="1:14" ht="12.75">
      <c r="A5" s="1">
        <v>12</v>
      </c>
      <c r="B5" s="1">
        <v>1</v>
      </c>
      <c r="D5" s="3"/>
      <c r="E5" s="3"/>
      <c r="F5" s="3"/>
      <c r="G5" s="3"/>
      <c r="H5" s="3"/>
      <c r="J5" s="4"/>
      <c r="K5" s="3"/>
      <c r="L5" s="3"/>
      <c r="M5" s="3"/>
      <c r="N5" s="3"/>
    </row>
    <row r="6" spans="1:14" ht="12.75">
      <c r="A6" s="1">
        <v>13</v>
      </c>
      <c r="B6" s="1">
        <v>1.28</v>
      </c>
      <c r="D6" s="3"/>
      <c r="E6" s="3"/>
      <c r="F6" s="3"/>
      <c r="G6" s="3"/>
      <c r="H6" s="3"/>
      <c r="J6" s="4"/>
      <c r="K6" s="3"/>
      <c r="L6" s="3"/>
      <c r="M6" s="3"/>
      <c r="N6" s="3"/>
    </row>
    <row r="7" spans="1:14" ht="12.75">
      <c r="A7" s="1">
        <v>14</v>
      </c>
      <c r="B7" s="1">
        <v>1.23</v>
      </c>
      <c r="D7" s="3">
        <v>90</v>
      </c>
      <c r="E7" s="3">
        <v>1.3008</v>
      </c>
      <c r="F7" s="3">
        <v>1.2959</v>
      </c>
      <c r="G7" s="3">
        <v>1.2914</v>
      </c>
      <c r="H7" s="3">
        <v>1.287</v>
      </c>
      <c r="J7" s="4">
        <v>90</v>
      </c>
      <c r="K7" s="3">
        <v>1.4762</v>
      </c>
      <c r="L7" s="3">
        <v>1.4737</v>
      </c>
      <c r="M7" s="3">
        <v>1.4713</v>
      </c>
      <c r="N7" s="3">
        <v>1.4689</v>
      </c>
    </row>
    <row r="8" spans="1:14" ht="12.75">
      <c r="A8" s="1">
        <v>15</v>
      </c>
      <c r="B8" s="1">
        <v>1.18</v>
      </c>
      <c r="D8" s="3">
        <v>91</v>
      </c>
      <c r="E8" s="3">
        <v>1.2822</v>
      </c>
      <c r="F8" s="3">
        <v>1.2779</v>
      </c>
      <c r="G8" s="3">
        <v>1.2736</v>
      </c>
      <c r="H8" s="3">
        <v>1.2689</v>
      </c>
      <c r="J8" s="4">
        <v>91</v>
      </c>
      <c r="K8" s="3">
        <v>1.4664</v>
      </c>
      <c r="L8" s="3">
        <v>1.464</v>
      </c>
      <c r="M8" s="3">
        <v>1.4617</v>
      </c>
      <c r="N8" s="3">
        <v>1.4591</v>
      </c>
    </row>
    <row r="9" spans="1:14" ht="12.75">
      <c r="A9" s="1">
        <v>16</v>
      </c>
      <c r="B9" s="1">
        <v>1.13</v>
      </c>
      <c r="D9" s="3">
        <v>92</v>
      </c>
      <c r="E9" s="3">
        <v>1.2647</v>
      </c>
      <c r="F9" s="3">
        <v>1.2605</v>
      </c>
      <c r="G9" s="3">
        <v>1.256</v>
      </c>
      <c r="H9" s="3">
        <v>1.2518</v>
      </c>
      <c r="J9" s="4">
        <v>92</v>
      </c>
      <c r="K9" s="3">
        <v>1.4567</v>
      </c>
      <c r="L9" s="3">
        <v>1.4544</v>
      </c>
      <c r="M9" s="3">
        <v>1.4518</v>
      </c>
      <c r="N9" s="3">
        <v>1.4495</v>
      </c>
    </row>
    <row r="10" spans="1:14" ht="12.75">
      <c r="A10" s="1">
        <v>17</v>
      </c>
      <c r="B10" s="1">
        <v>1.08</v>
      </c>
      <c r="D10" s="3">
        <v>93</v>
      </c>
      <c r="E10" s="3">
        <v>1.2477</v>
      </c>
      <c r="F10" s="3">
        <v>1.2433</v>
      </c>
      <c r="G10" s="3">
        <v>1.2393</v>
      </c>
      <c r="H10" s="3">
        <v>1.2349</v>
      </c>
      <c r="J10" s="4">
        <v>93</v>
      </c>
      <c r="K10" s="3">
        <v>1.4471</v>
      </c>
      <c r="L10" s="3">
        <v>1.4445</v>
      </c>
      <c r="M10" s="3">
        <v>1.4422</v>
      </c>
      <c r="N10" s="3">
        <v>1.4396</v>
      </c>
    </row>
    <row r="11" spans="1:14" ht="12.75">
      <c r="A11" s="1">
        <v>18</v>
      </c>
      <c r="B11" s="1">
        <v>1.06</v>
      </c>
      <c r="D11" s="3">
        <v>94</v>
      </c>
      <c r="E11" s="3">
        <v>1.231</v>
      </c>
      <c r="F11" s="3">
        <v>1.2271</v>
      </c>
      <c r="G11" s="3">
        <v>1.2229</v>
      </c>
      <c r="H11" s="3">
        <v>1.219</v>
      </c>
      <c r="J11" s="4">
        <v>94</v>
      </c>
      <c r="K11" s="3">
        <v>1.4372</v>
      </c>
      <c r="L11" s="3">
        <v>1.4349</v>
      </c>
      <c r="M11" s="3">
        <v>1.4323</v>
      </c>
      <c r="N11" s="3">
        <v>1.4299</v>
      </c>
    </row>
    <row r="12" spans="1:14" ht="12.75">
      <c r="A12" s="1">
        <v>19</v>
      </c>
      <c r="B12" s="1">
        <v>1.04</v>
      </c>
      <c r="D12" s="3">
        <v>95</v>
      </c>
      <c r="E12" s="3">
        <v>1.2152</v>
      </c>
      <c r="F12" s="3">
        <v>1.211</v>
      </c>
      <c r="G12" s="3">
        <v>1.2072</v>
      </c>
      <c r="H12" s="3">
        <v>1.2035</v>
      </c>
      <c r="J12" s="4">
        <v>95</v>
      </c>
      <c r="K12" s="3">
        <v>1.4275</v>
      </c>
      <c r="L12" s="3">
        <v>1.425</v>
      </c>
      <c r="M12" s="3">
        <v>1.4227</v>
      </c>
      <c r="N12" s="3">
        <v>1.4203</v>
      </c>
    </row>
    <row r="13" spans="1:14" ht="12.75">
      <c r="A13" s="1">
        <v>20</v>
      </c>
      <c r="B13" s="1">
        <v>1.03</v>
      </c>
      <c r="D13" s="3">
        <v>96</v>
      </c>
      <c r="E13" s="3">
        <v>1.1995</v>
      </c>
      <c r="F13" s="3">
        <v>1.1958</v>
      </c>
      <c r="G13" s="3">
        <v>1.1921</v>
      </c>
      <c r="H13" s="3">
        <v>1.1881</v>
      </c>
      <c r="J13" s="4">
        <v>96</v>
      </c>
      <c r="K13" s="3">
        <v>1.4177</v>
      </c>
      <c r="L13" s="3">
        <v>1.4153</v>
      </c>
      <c r="M13" s="3">
        <v>1.413</v>
      </c>
      <c r="N13" s="3">
        <v>1.4104</v>
      </c>
    </row>
    <row r="14" spans="1:14" ht="12.75">
      <c r="A14" s="1">
        <v>21</v>
      </c>
      <c r="B14" s="1">
        <v>1.02</v>
      </c>
      <c r="D14" s="3">
        <v>97</v>
      </c>
      <c r="E14" s="3">
        <v>1.1846</v>
      </c>
      <c r="F14" s="3">
        <v>1.181</v>
      </c>
      <c r="G14" s="3">
        <v>1.1771</v>
      </c>
      <c r="H14" s="3">
        <v>1.1736</v>
      </c>
      <c r="J14" s="4">
        <v>97</v>
      </c>
      <c r="K14" s="3">
        <v>1.4081</v>
      </c>
      <c r="L14" s="3">
        <v>1.4057</v>
      </c>
      <c r="M14" s="3">
        <v>1.4032</v>
      </c>
      <c r="N14" s="3">
        <v>1.4008</v>
      </c>
    </row>
    <row r="15" spans="1:14" ht="12.75">
      <c r="A15" s="1">
        <v>22</v>
      </c>
      <c r="B15" s="1">
        <v>1.01</v>
      </c>
      <c r="D15" s="3">
        <v>98</v>
      </c>
      <c r="E15" s="3">
        <v>1.1702</v>
      </c>
      <c r="F15" s="3">
        <v>1.1664</v>
      </c>
      <c r="G15" s="3">
        <v>1.1629</v>
      </c>
      <c r="H15" s="3">
        <v>1.1595</v>
      </c>
      <c r="J15" s="4">
        <v>98</v>
      </c>
      <c r="K15" s="3">
        <v>1.3985</v>
      </c>
      <c r="L15" s="3">
        <v>1.3959</v>
      </c>
      <c r="M15" s="3">
        <v>1.3936</v>
      </c>
      <c r="N15" s="3">
        <v>1.3912</v>
      </c>
    </row>
    <row r="16" spans="1:14" ht="12.75">
      <c r="A16" s="1">
        <v>23</v>
      </c>
      <c r="B16" s="1">
        <v>1</v>
      </c>
      <c r="D16" s="3">
        <v>99</v>
      </c>
      <c r="E16" s="3">
        <v>1.1559</v>
      </c>
      <c r="F16" s="3">
        <v>1.1525</v>
      </c>
      <c r="G16" s="3">
        <v>1.1492</v>
      </c>
      <c r="H16" s="3">
        <v>1.1456</v>
      </c>
      <c r="J16" s="4">
        <v>99</v>
      </c>
      <c r="K16" s="3">
        <v>1.3887</v>
      </c>
      <c r="L16" s="3">
        <v>1.3864</v>
      </c>
      <c r="M16" s="3">
        <v>1.384</v>
      </c>
      <c r="N16" s="3">
        <v>1.3815</v>
      </c>
    </row>
    <row r="17" spans="1:14" ht="12.75">
      <c r="A17" s="1">
        <v>24</v>
      </c>
      <c r="B17" s="1">
        <v>1</v>
      </c>
      <c r="D17" s="3"/>
      <c r="E17" s="3"/>
      <c r="F17" s="3"/>
      <c r="G17" s="3"/>
      <c r="H17" s="3"/>
      <c r="J17" s="4"/>
      <c r="K17" s="3"/>
      <c r="L17" s="3"/>
      <c r="M17" s="3"/>
      <c r="N17" s="3"/>
    </row>
    <row r="18" spans="1:14" ht="12.75">
      <c r="A18" s="1">
        <v>25</v>
      </c>
      <c r="B18" s="1">
        <v>1</v>
      </c>
      <c r="D18" s="3">
        <v>100</v>
      </c>
      <c r="E18" s="3">
        <v>1.1423</v>
      </c>
      <c r="F18" s="3">
        <v>1.1391</v>
      </c>
      <c r="G18" s="3">
        <v>1.1355</v>
      </c>
      <c r="H18" s="3">
        <v>1.1323</v>
      </c>
      <c r="J18" s="4">
        <v>100</v>
      </c>
      <c r="K18" s="3">
        <v>1.3791</v>
      </c>
      <c r="L18" s="3">
        <v>1.3768</v>
      </c>
      <c r="M18" s="3">
        <v>1.3743</v>
      </c>
      <c r="N18" s="3">
        <v>1.372</v>
      </c>
    </row>
    <row r="19" spans="1:14" ht="12.75">
      <c r="A19" s="1">
        <v>26</v>
      </c>
      <c r="B19" s="1">
        <v>1</v>
      </c>
      <c r="D19" s="3">
        <v>101</v>
      </c>
      <c r="E19" s="3">
        <v>1.1291</v>
      </c>
      <c r="F19" s="3">
        <v>1.1257</v>
      </c>
      <c r="G19" s="3">
        <v>1.1226</v>
      </c>
      <c r="H19" s="3">
        <v>1.1195</v>
      </c>
      <c r="J19" s="4">
        <v>101</v>
      </c>
      <c r="K19" s="3">
        <v>1.3697</v>
      </c>
      <c r="L19" s="3">
        <v>1.3672</v>
      </c>
      <c r="M19" s="3">
        <v>1.3649</v>
      </c>
      <c r="N19" s="3">
        <v>1.3626</v>
      </c>
    </row>
    <row r="20" spans="1:14" ht="12.75">
      <c r="A20" s="1">
        <v>27</v>
      </c>
      <c r="B20" s="1">
        <v>1</v>
      </c>
      <c r="D20" s="3">
        <v>102</v>
      </c>
      <c r="E20" s="3">
        <v>1.1161</v>
      </c>
      <c r="F20" s="3">
        <v>1.1131</v>
      </c>
      <c r="G20" s="3">
        <v>1.11</v>
      </c>
      <c r="H20" s="3">
        <v>1.1067</v>
      </c>
      <c r="J20" s="4">
        <v>102</v>
      </c>
      <c r="K20" s="3">
        <v>1.36</v>
      </c>
      <c r="L20" s="3">
        <v>1.3577</v>
      </c>
      <c r="M20" s="3">
        <v>1.3555</v>
      </c>
      <c r="N20" s="3">
        <v>1.353</v>
      </c>
    </row>
    <row r="21" spans="1:14" ht="12.75">
      <c r="A21" s="1">
        <v>28</v>
      </c>
      <c r="B21" s="1">
        <v>1</v>
      </c>
      <c r="D21" s="3">
        <v>103</v>
      </c>
      <c r="E21" s="3">
        <v>1.1037</v>
      </c>
      <c r="F21" s="3">
        <v>1.1007</v>
      </c>
      <c r="G21" s="3">
        <v>1.0975</v>
      </c>
      <c r="H21" s="3">
        <v>1.0946</v>
      </c>
      <c r="J21" s="4">
        <v>103</v>
      </c>
      <c r="K21" s="3">
        <v>1.3507</v>
      </c>
      <c r="L21" s="3">
        <v>1.3484</v>
      </c>
      <c r="M21" s="3">
        <v>1.346</v>
      </c>
      <c r="N21" s="3">
        <v>1.3436</v>
      </c>
    </row>
    <row r="22" spans="1:14" ht="12.75">
      <c r="A22" s="1">
        <v>29</v>
      </c>
      <c r="B22" s="1">
        <v>1</v>
      </c>
      <c r="D22" s="3">
        <v>104</v>
      </c>
      <c r="E22" s="3">
        <v>1.0917</v>
      </c>
      <c r="F22" s="3">
        <v>1.0885</v>
      </c>
      <c r="G22" s="3">
        <v>1.0856</v>
      </c>
      <c r="H22" s="3">
        <v>1.0828</v>
      </c>
      <c r="J22" s="4">
        <v>104</v>
      </c>
      <c r="K22" s="3">
        <v>1.3414</v>
      </c>
      <c r="L22" s="3">
        <v>1.3389</v>
      </c>
      <c r="M22" s="3">
        <v>1.3367</v>
      </c>
      <c r="N22" s="3">
        <v>1.3344</v>
      </c>
    </row>
    <row r="23" spans="1:14" ht="12.75">
      <c r="A23" s="1">
        <v>30</v>
      </c>
      <c r="B23" s="1">
        <v>1</v>
      </c>
      <c r="D23" s="3">
        <v>105</v>
      </c>
      <c r="E23" s="3">
        <v>1.0797</v>
      </c>
      <c r="F23" s="3">
        <v>1.0769</v>
      </c>
      <c r="G23" s="3">
        <v>1.0741</v>
      </c>
      <c r="H23" s="3">
        <v>1.0711</v>
      </c>
      <c r="J23" s="4">
        <v>105</v>
      </c>
      <c r="K23" s="3">
        <v>1.332</v>
      </c>
      <c r="L23" s="3">
        <v>1.3297</v>
      </c>
      <c r="M23" s="3">
        <v>1.3275</v>
      </c>
      <c r="N23" s="3">
        <v>1.325</v>
      </c>
    </row>
    <row r="24" spans="1:14" ht="12.75">
      <c r="A24" s="1">
        <v>31</v>
      </c>
      <c r="B24" s="1">
        <v>1</v>
      </c>
      <c r="D24" s="3">
        <v>106</v>
      </c>
      <c r="E24" s="3">
        <v>1.0683</v>
      </c>
      <c r="F24" s="3">
        <v>1.0653</v>
      </c>
      <c r="G24" s="3">
        <v>1.0627</v>
      </c>
      <c r="H24" s="3">
        <v>1.0599</v>
      </c>
      <c r="J24" s="4">
        <v>106</v>
      </c>
      <c r="K24" s="3">
        <v>1.3228</v>
      </c>
      <c r="L24" s="3">
        <v>1.3204</v>
      </c>
      <c r="M24" s="3">
        <v>1.3181</v>
      </c>
      <c r="N24" s="3">
        <v>1.3159</v>
      </c>
    </row>
    <row r="25" spans="1:14" ht="12.75">
      <c r="A25" s="1">
        <v>32</v>
      </c>
      <c r="B25" s="1">
        <v>1</v>
      </c>
      <c r="D25" s="3">
        <v>107</v>
      </c>
      <c r="E25" s="3">
        <v>1.057</v>
      </c>
      <c r="F25" s="3">
        <v>1.0544</v>
      </c>
      <c r="G25" s="3">
        <v>1.0518</v>
      </c>
      <c r="H25" s="3">
        <v>1.0489</v>
      </c>
      <c r="J25" s="4">
        <v>107</v>
      </c>
      <c r="K25" s="3">
        <v>1.3135</v>
      </c>
      <c r="L25" s="3">
        <v>1.3113</v>
      </c>
      <c r="M25" s="3">
        <v>1.3091</v>
      </c>
      <c r="N25" s="3">
        <v>1.3067</v>
      </c>
    </row>
    <row r="26" spans="1:14" ht="12.75">
      <c r="A26" s="1">
        <v>33</v>
      </c>
      <c r="B26" s="1">
        <v>1</v>
      </c>
      <c r="D26" s="3">
        <v>108</v>
      </c>
      <c r="E26" s="3">
        <v>1.0462</v>
      </c>
      <c r="F26" s="3">
        <v>1.0437</v>
      </c>
      <c r="G26" s="3">
        <v>1.0408</v>
      </c>
      <c r="H26" s="3">
        <v>1.0383</v>
      </c>
      <c r="J26" s="4">
        <v>108</v>
      </c>
      <c r="K26" s="3">
        <v>1.3045</v>
      </c>
      <c r="L26" s="3">
        <v>1.3023</v>
      </c>
      <c r="M26" s="3">
        <v>1.3</v>
      </c>
      <c r="N26" s="3">
        <v>1.2978</v>
      </c>
    </row>
    <row r="27" spans="1:14" ht="12.75">
      <c r="A27" s="1">
        <v>34</v>
      </c>
      <c r="B27" s="1">
        <v>1</v>
      </c>
      <c r="D27" s="3">
        <v>109</v>
      </c>
      <c r="E27" s="3">
        <v>1.0358</v>
      </c>
      <c r="F27" s="3">
        <v>1.033</v>
      </c>
      <c r="G27" s="3">
        <v>1.0306</v>
      </c>
      <c r="H27" s="3">
        <v>1.0281</v>
      </c>
      <c r="J27" s="4">
        <v>109</v>
      </c>
      <c r="K27" s="3">
        <v>1.2944</v>
      </c>
      <c r="L27" s="3">
        <v>1.2933</v>
      </c>
      <c r="M27" s="3">
        <v>1.2911</v>
      </c>
      <c r="N27" s="3">
        <v>1.2889</v>
      </c>
    </row>
    <row r="28" spans="1:14" ht="12.75">
      <c r="A28" s="1">
        <v>35</v>
      </c>
      <c r="B28" s="1">
        <v>1.01</v>
      </c>
      <c r="D28" s="3"/>
      <c r="E28" s="3"/>
      <c r="F28" s="3"/>
      <c r="G28" s="3"/>
      <c r="H28" s="3"/>
      <c r="J28" s="4"/>
      <c r="K28" s="3"/>
      <c r="L28" s="3"/>
      <c r="M28" s="3"/>
      <c r="N28" s="3"/>
    </row>
    <row r="29" spans="1:14" ht="12.75">
      <c r="A29" s="1">
        <v>36</v>
      </c>
      <c r="B29" s="1">
        <v>1.02</v>
      </c>
      <c r="D29" s="3">
        <v>110</v>
      </c>
      <c r="E29" s="3">
        <v>1.0254</v>
      </c>
      <c r="F29" s="3">
        <v>1.023</v>
      </c>
      <c r="G29" s="3">
        <v>1.0206</v>
      </c>
      <c r="H29" s="3">
        <v>1.0179</v>
      </c>
      <c r="J29" s="4">
        <v>110</v>
      </c>
      <c r="K29" s="3">
        <v>1.2866</v>
      </c>
      <c r="L29" s="3">
        <v>1.2844</v>
      </c>
      <c r="M29" s="3">
        <v>1.2823</v>
      </c>
      <c r="N29" s="3">
        <v>1.28</v>
      </c>
    </row>
    <row r="30" spans="1:14" ht="12.75">
      <c r="A30" s="1">
        <v>37</v>
      </c>
      <c r="B30" s="1">
        <v>1.03</v>
      </c>
      <c r="D30" s="3">
        <v>111</v>
      </c>
      <c r="E30" s="3">
        <v>1.0155</v>
      </c>
      <c r="F30" s="3">
        <v>1.0131</v>
      </c>
      <c r="G30" s="3">
        <v>1.0105</v>
      </c>
      <c r="H30" s="3">
        <v>1.0081</v>
      </c>
      <c r="J30" s="4">
        <v>111</v>
      </c>
      <c r="K30" s="3">
        <v>1.2779</v>
      </c>
      <c r="L30" s="3">
        <v>1.2758</v>
      </c>
      <c r="M30" s="3">
        <v>1.2734</v>
      </c>
      <c r="N30" s="3">
        <v>1.2713</v>
      </c>
    </row>
    <row r="31" spans="1:14" ht="12.75">
      <c r="A31" s="1">
        <v>38</v>
      </c>
      <c r="B31" s="1">
        <v>1.04</v>
      </c>
      <c r="D31" s="3">
        <v>112</v>
      </c>
      <c r="E31" s="3">
        <v>1.0058</v>
      </c>
      <c r="F31" s="3">
        <v>1.0033</v>
      </c>
      <c r="G31" s="3">
        <v>1.001</v>
      </c>
      <c r="H31" s="3">
        <v>0.9987</v>
      </c>
      <c r="J31" s="4">
        <v>112</v>
      </c>
      <c r="K31" s="3">
        <v>1.2692</v>
      </c>
      <c r="L31" s="3">
        <v>1.2669</v>
      </c>
      <c r="M31" s="3">
        <v>1.2648</v>
      </c>
      <c r="N31" s="3">
        <v>1.2627</v>
      </c>
    </row>
    <row r="32" spans="1:14" ht="12.75">
      <c r="A32" s="1">
        <v>39</v>
      </c>
      <c r="B32" s="1">
        <v>1.05</v>
      </c>
      <c r="D32" s="3">
        <v>113</v>
      </c>
      <c r="E32" s="3">
        <v>0.9962</v>
      </c>
      <c r="F32" s="3">
        <v>0.9939</v>
      </c>
      <c r="G32" s="3">
        <v>0.9917</v>
      </c>
      <c r="H32" s="3">
        <v>0.9893</v>
      </c>
      <c r="J32" s="4">
        <v>113</v>
      </c>
      <c r="K32" s="3">
        <v>1.2605</v>
      </c>
      <c r="L32" s="3">
        <v>1.2584</v>
      </c>
      <c r="M32" s="3">
        <v>1.2564</v>
      </c>
      <c r="N32" s="3">
        <v>1.2541</v>
      </c>
    </row>
    <row r="33" spans="1:14" ht="12.75">
      <c r="A33" s="1">
        <v>40</v>
      </c>
      <c r="B33" s="1">
        <v>1</v>
      </c>
      <c r="D33" s="3">
        <v>114</v>
      </c>
      <c r="E33" s="3">
        <v>0.9871</v>
      </c>
      <c r="F33" s="3">
        <v>0.9849</v>
      </c>
      <c r="G33" s="3">
        <v>0.9825</v>
      </c>
      <c r="H33" s="3">
        <v>0.9803</v>
      </c>
      <c r="J33" s="4">
        <v>114</v>
      </c>
      <c r="K33" s="3">
        <v>1.252</v>
      </c>
      <c r="L33" s="3">
        <v>1.25</v>
      </c>
      <c r="M33" s="3">
        <v>1.2477</v>
      </c>
      <c r="N33" s="3">
        <v>1.2457</v>
      </c>
    </row>
    <row r="34" spans="1:14" ht="12.75">
      <c r="A34" s="1">
        <v>41</v>
      </c>
      <c r="B34" s="1">
        <v>1.01</v>
      </c>
      <c r="C34" s="1">
        <f>B34-B33</f>
        <v>0.010000000000000009</v>
      </c>
      <c r="D34" s="3">
        <v>115</v>
      </c>
      <c r="E34" s="3">
        <v>0.9781</v>
      </c>
      <c r="F34" s="3">
        <v>0.9758</v>
      </c>
      <c r="G34" s="3">
        <v>0.9737</v>
      </c>
      <c r="H34" s="3">
        <v>0.9715</v>
      </c>
      <c r="J34" s="4">
        <v>115</v>
      </c>
      <c r="K34" s="3">
        <v>1.2437</v>
      </c>
      <c r="L34" s="3">
        <v>1.2415</v>
      </c>
      <c r="M34" s="3">
        <v>1.2395</v>
      </c>
      <c r="N34" s="3">
        <v>1.2374</v>
      </c>
    </row>
    <row r="35" spans="1:14" ht="12.75">
      <c r="A35" s="1">
        <v>42</v>
      </c>
      <c r="B35" s="1">
        <v>1.02</v>
      </c>
      <c r="C35" s="1">
        <f aca="true" t="shared" si="0" ref="C35:C73">B35-B34</f>
        <v>0.010000000000000009</v>
      </c>
      <c r="D35" s="3">
        <v>116</v>
      </c>
      <c r="E35" s="3">
        <v>0.9692</v>
      </c>
      <c r="F35" s="3">
        <v>0.9671</v>
      </c>
      <c r="G35" s="3">
        <v>0.965</v>
      </c>
      <c r="H35" s="3">
        <v>0.9628</v>
      </c>
      <c r="J35" s="4">
        <v>116</v>
      </c>
      <c r="K35" s="3">
        <v>1.2352</v>
      </c>
      <c r="L35" s="3">
        <v>1.2333</v>
      </c>
      <c r="M35" s="3">
        <v>1.2313</v>
      </c>
      <c r="N35" s="3">
        <v>1.2291</v>
      </c>
    </row>
    <row r="36" spans="1:14" ht="12.75">
      <c r="A36" s="1">
        <v>43</v>
      </c>
      <c r="B36" s="1">
        <v>1.031</v>
      </c>
      <c r="C36" s="1">
        <f t="shared" si="0"/>
        <v>0.010999999999999899</v>
      </c>
      <c r="D36" s="3">
        <v>117</v>
      </c>
      <c r="E36" s="3">
        <v>0.9608</v>
      </c>
      <c r="F36" s="3">
        <v>0.9587</v>
      </c>
      <c r="G36" s="3">
        <v>0.9565</v>
      </c>
      <c r="H36" s="3">
        <v>0.9545</v>
      </c>
      <c r="J36" s="4">
        <v>117</v>
      </c>
      <c r="K36" s="3">
        <v>1.2271</v>
      </c>
      <c r="L36" s="3">
        <v>1.2252</v>
      </c>
      <c r="M36" s="3">
        <v>1.223</v>
      </c>
      <c r="N36" s="3">
        <v>1.221</v>
      </c>
    </row>
    <row r="37" spans="1:14" ht="12.75">
      <c r="A37" s="1">
        <v>44</v>
      </c>
      <c r="B37" s="1">
        <v>1.043</v>
      </c>
      <c r="C37" s="1">
        <f t="shared" si="0"/>
        <v>0.01200000000000001</v>
      </c>
      <c r="D37" s="3">
        <v>118</v>
      </c>
      <c r="E37" s="3">
        <v>0.9524</v>
      </c>
      <c r="F37" s="3">
        <v>0.9503</v>
      </c>
      <c r="G37" s="3">
        <v>0.9483</v>
      </c>
      <c r="H37" s="3">
        <v>0.9462</v>
      </c>
      <c r="J37" s="4">
        <v>118</v>
      </c>
      <c r="K37" s="3">
        <v>1.219</v>
      </c>
      <c r="L37" s="3">
        <v>1.2169</v>
      </c>
      <c r="M37" s="3">
        <v>1.215</v>
      </c>
      <c r="N37" s="3">
        <v>1.2128</v>
      </c>
    </row>
    <row r="38" spans="1:14" ht="12.75">
      <c r="A38" s="1">
        <v>45</v>
      </c>
      <c r="B38" s="1">
        <v>1.055</v>
      </c>
      <c r="C38" s="1">
        <f t="shared" si="0"/>
        <v>0.01200000000000001</v>
      </c>
      <c r="D38" s="3">
        <v>119</v>
      </c>
      <c r="E38" s="3">
        <v>0.9443</v>
      </c>
      <c r="F38" s="3">
        <v>0.9423</v>
      </c>
      <c r="G38" s="3">
        <v>0.9402</v>
      </c>
      <c r="H38" s="3">
        <v>0.9383</v>
      </c>
      <c r="J38" s="4">
        <v>119</v>
      </c>
      <c r="K38" s="3">
        <v>1.2109</v>
      </c>
      <c r="L38" s="3">
        <v>1.209</v>
      </c>
      <c r="M38" s="3">
        <v>1.2069</v>
      </c>
      <c r="N38" s="3">
        <v>1.205</v>
      </c>
    </row>
    <row r="39" spans="1:14" ht="12.75">
      <c r="A39" s="1">
        <v>46</v>
      </c>
      <c r="B39" s="1">
        <v>1.068</v>
      </c>
      <c r="C39" s="1">
        <f t="shared" si="0"/>
        <v>0.013000000000000123</v>
      </c>
      <c r="D39" s="3"/>
      <c r="E39" s="3"/>
      <c r="F39" s="3"/>
      <c r="G39" s="3"/>
      <c r="H39" s="3"/>
      <c r="J39" s="4"/>
      <c r="K39" s="3"/>
      <c r="L39" s="3"/>
      <c r="M39" s="3"/>
      <c r="N39" s="3"/>
    </row>
    <row r="40" spans="1:14" ht="12.75">
      <c r="A40" s="1">
        <v>47</v>
      </c>
      <c r="B40" s="1">
        <v>1.082</v>
      </c>
      <c r="C40" s="1">
        <f t="shared" si="0"/>
        <v>0.014000000000000012</v>
      </c>
      <c r="D40" s="3">
        <v>120</v>
      </c>
      <c r="E40" s="3">
        <v>0.9364</v>
      </c>
      <c r="F40" s="3">
        <v>0.9343</v>
      </c>
      <c r="G40" s="3">
        <v>0.9324</v>
      </c>
      <c r="H40" s="3">
        <v>0.9305</v>
      </c>
      <c r="J40" s="4">
        <v>120</v>
      </c>
      <c r="K40" s="3">
        <v>1.2031</v>
      </c>
      <c r="L40" s="3">
        <v>1.2011</v>
      </c>
      <c r="M40" s="3">
        <v>1.1992</v>
      </c>
      <c r="N40" s="3">
        <v>1.1972</v>
      </c>
    </row>
    <row r="41" spans="1:14" ht="12.75">
      <c r="A41" s="1">
        <v>48</v>
      </c>
      <c r="B41" s="1">
        <v>1.097</v>
      </c>
      <c r="C41" s="1">
        <f t="shared" si="0"/>
        <v>0.014999999999999902</v>
      </c>
      <c r="D41" s="3">
        <v>121</v>
      </c>
      <c r="E41" s="3">
        <v>0.9285</v>
      </c>
      <c r="F41" s="3">
        <v>0.9267</v>
      </c>
      <c r="G41" s="3">
        <v>0.9248</v>
      </c>
      <c r="H41" s="3">
        <v>0.9226</v>
      </c>
      <c r="J41" s="4">
        <v>121</v>
      </c>
      <c r="K41" s="3">
        <v>1.1952</v>
      </c>
      <c r="L41" s="3">
        <v>1.1933</v>
      </c>
      <c r="M41" s="3">
        <v>1.1914</v>
      </c>
      <c r="N41" s="3">
        <v>1.1895</v>
      </c>
    </row>
    <row r="42" spans="1:14" ht="12.75">
      <c r="A42" s="1">
        <v>49</v>
      </c>
      <c r="B42" s="1">
        <v>1.113</v>
      </c>
      <c r="C42" s="1">
        <f t="shared" si="0"/>
        <v>0.016000000000000014</v>
      </c>
      <c r="D42" s="3">
        <v>122</v>
      </c>
      <c r="E42" s="3">
        <v>0.921</v>
      </c>
      <c r="F42" s="3">
        <v>0.9192</v>
      </c>
      <c r="G42" s="3">
        <v>0.9173</v>
      </c>
      <c r="H42" s="3">
        <v>0.9155</v>
      </c>
      <c r="J42" s="4">
        <v>122</v>
      </c>
      <c r="K42" s="3">
        <v>1.1876</v>
      </c>
      <c r="L42" s="3">
        <v>1.1858</v>
      </c>
      <c r="M42" s="3">
        <v>1.1837</v>
      </c>
      <c r="N42" s="3">
        <v>1.1819</v>
      </c>
    </row>
    <row r="43" spans="1:14" ht="12.75">
      <c r="A43" s="1">
        <v>50</v>
      </c>
      <c r="B43" s="1">
        <v>1.13</v>
      </c>
      <c r="C43" s="1">
        <f t="shared" si="0"/>
        <v>0.016999999999999904</v>
      </c>
      <c r="D43" s="3">
        <v>123</v>
      </c>
      <c r="E43" s="3">
        <v>0.9137</v>
      </c>
      <c r="F43" s="3">
        <v>0.9117</v>
      </c>
      <c r="G43" s="3">
        <v>0.91</v>
      </c>
      <c r="H43" s="3">
        <v>0.9083</v>
      </c>
      <c r="J43" s="4">
        <v>123</v>
      </c>
      <c r="K43" s="3">
        <v>1.1801</v>
      </c>
      <c r="L43" s="3">
        <v>1.1781</v>
      </c>
      <c r="M43" s="3">
        <v>1.1763</v>
      </c>
      <c r="N43" s="3">
        <v>1.1745</v>
      </c>
    </row>
    <row r="44" spans="1:14" ht="12.75">
      <c r="A44" s="1">
        <v>51</v>
      </c>
      <c r="B44" s="1">
        <v>1.147</v>
      </c>
      <c r="C44" s="1">
        <f t="shared" si="0"/>
        <v>0.017000000000000126</v>
      </c>
      <c r="D44" s="3">
        <v>124</v>
      </c>
      <c r="E44" s="3">
        <v>0.9064</v>
      </c>
      <c r="F44" s="3">
        <v>0.9047</v>
      </c>
      <c r="G44" s="3">
        <v>0.903</v>
      </c>
      <c r="H44" s="3">
        <v>0.9012</v>
      </c>
      <c r="J44" s="4">
        <v>124</v>
      </c>
      <c r="K44" s="3">
        <v>1.1725</v>
      </c>
      <c r="L44" s="3">
        <v>1.1707</v>
      </c>
      <c r="M44" s="3">
        <v>1.1689</v>
      </c>
      <c r="N44" s="3">
        <v>1.167</v>
      </c>
    </row>
    <row r="45" spans="1:14" ht="12.75">
      <c r="A45" s="1">
        <v>52</v>
      </c>
      <c r="B45" s="1">
        <v>1.165</v>
      </c>
      <c r="C45" s="1">
        <f t="shared" si="0"/>
        <v>0.018000000000000016</v>
      </c>
      <c r="D45" s="3">
        <v>125</v>
      </c>
      <c r="E45" s="3">
        <v>0.8994</v>
      </c>
      <c r="F45" s="3">
        <v>0.8978</v>
      </c>
      <c r="G45" s="3">
        <v>0.896</v>
      </c>
      <c r="H45" s="3">
        <v>0.8943</v>
      </c>
      <c r="J45" s="4">
        <v>125</v>
      </c>
      <c r="K45" s="3">
        <v>1.1652</v>
      </c>
      <c r="L45" s="3">
        <v>1.1634</v>
      </c>
      <c r="M45" s="3">
        <v>1.1615</v>
      </c>
      <c r="N45" s="3">
        <v>1.1598</v>
      </c>
    </row>
    <row r="46" spans="1:14" ht="12.75">
      <c r="A46" s="1">
        <v>53</v>
      </c>
      <c r="B46" s="1">
        <v>1.184</v>
      </c>
      <c r="C46" s="1">
        <f t="shared" si="0"/>
        <v>0.018999999999999906</v>
      </c>
      <c r="D46" s="3">
        <v>126</v>
      </c>
      <c r="E46" s="3">
        <v>0.8927</v>
      </c>
      <c r="F46" s="3">
        <v>0.8909</v>
      </c>
      <c r="G46" s="3">
        <v>0.8892</v>
      </c>
      <c r="H46" s="3">
        <v>0.8876</v>
      </c>
      <c r="J46" s="4">
        <v>126</v>
      </c>
      <c r="K46" s="3">
        <v>1.158</v>
      </c>
      <c r="L46" s="3">
        <v>1.1561</v>
      </c>
      <c r="M46" s="3">
        <v>1.1544</v>
      </c>
      <c r="N46" s="3">
        <v>1.1527</v>
      </c>
    </row>
    <row r="47" spans="1:14" ht="12.75">
      <c r="A47" s="1">
        <v>54</v>
      </c>
      <c r="B47" s="1">
        <v>1.204</v>
      </c>
      <c r="C47" s="1">
        <f t="shared" si="0"/>
        <v>0.020000000000000018</v>
      </c>
      <c r="D47" s="3">
        <v>127</v>
      </c>
      <c r="E47" s="3">
        <v>0.8858</v>
      </c>
      <c r="F47" s="3">
        <v>0.8842</v>
      </c>
      <c r="G47" s="3">
        <v>0.8826</v>
      </c>
      <c r="H47" s="3">
        <v>0.8809</v>
      </c>
      <c r="J47" s="4">
        <v>127</v>
      </c>
      <c r="K47" s="3">
        <v>1.1508</v>
      </c>
      <c r="L47" s="3">
        <v>1.1491</v>
      </c>
      <c r="M47" s="3">
        <v>1.1474</v>
      </c>
      <c r="N47" s="3">
        <v>1.1455</v>
      </c>
    </row>
    <row r="48" spans="1:14" ht="12.75">
      <c r="A48" s="1">
        <v>55</v>
      </c>
      <c r="B48" s="1">
        <v>1.225</v>
      </c>
      <c r="C48" s="1">
        <f t="shared" si="0"/>
        <v>0.02100000000000013</v>
      </c>
      <c r="D48" s="3">
        <v>128</v>
      </c>
      <c r="E48" s="3">
        <v>0.8793</v>
      </c>
      <c r="F48" s="3">
        <v>0.8777</v>
      </c>
      <c r="G48" s="3">
        <v>0.876</v>
      </c>
      <c r="H48" s="3">
        <v>0.8745</v>
      </c>
      <c r="J48" s="4">
        <v>128</v>
      </c>
      <c r="K48" s="3">
        <v>1.1438</v>
      </c>
      <c r="L48" s="3">
        <v>1.1421</v>
      </c>
      <c r="M48" s="3">
        <v>1.1403</v>
      </c>
      <c r="N48" s="3">
        <v>1.1386</v>
      </c>
    </row>
    <row r="49" spans="1:14" ht="12.75">
      <c r="A49" s="1">
        <v>56</v>
      </c>
      <c r="B49" s="1">
        <v>1.246</v>
      </c>
      <c r="C49" s="1">
        <f t="shared" si="0"/>
        <v>0.020999999999999908</v>
      </c>
      <c r="D49" s="3">
        <v>129</v>
      </c>
      <c r="E49" s="3">
        <v>0.873</v>
      </c>
      <c r="F49" s="3">
        <v>0.8713</v>
      </c>
      <c r="G49" s="3">
        <v>0.8697</v>
      </c>
      <c r="H49" s="3">
        <v>0.8682</v>
      </c>
      <c r="J49" s="4">
        <v>129</v>
      </c>
      <c r="K49" s="3">
        <v>1.1369</v>
      </c>
      <c r="L49" s="3">
        <v>1.1351</v>
      </c>
      <c r="M49" s="3">
        <v>1.1334</v>
      </c>
      <c r="N49" s="3">
        <v>1.1318</v>
      </c>
    </row>
    <row r="50" spans="1:14" ht="12.75">
      <c r="A50" s="1">
        <v>57</v>
      </c>
      <c r="B50" s="1">
        <v>1.268</v>
      </c>
      <c r="C50" s="1">
        <f t="shared" si="0"/>
        <v>0.02200000000000002</v>
      </c>
      <c r="D50" s="3"/>
      <c r="E50" s="3"/>
      <c r="F50" s="3"/>
      <c r="G50" s="3"/>
      <c r="H50" s="3"/>
      <c r="J50" s="4"/>
      <c r="K50" s="3"/>
      <c r="L50" s="3"/>
      <c r="M50" s="3"/>
      <c r="N50" s="3"/>
    </row>
    <row r="51" spans="1:14" ht="12.75">
      <c r="A51" s="1">
        <v>58</v>
      </c>
      <c r="B51" s="1">
        <v>1.291</v>
      </c>
      <c r="C51" s="1">
        <f t="shared" si="0"/>
        <v>0.02299999999999991</v>
      </c>
      <c r="D51" s="3">
        <v>130</v>
      </c>
      <c r="E51" s="3">
        <v>0.8666</v>
      </c>
      <c r="F51" s="3">
        <v>0.8651</v>
      </c>
      <c r="G51" s="3">
        <v>0.8636</v>
      </c>
      <c r="H51" s="3">
        <v>0.862</v>
      </c>
      <c r="J51" s="4">
        <v>130</v>
      </c>
      <c r="K51" s="3">
        <v>1.13</v>
      </c>
      <c r="L51" s="3">
        <v>1.1284</v>
      </c>
      <c r="M51" s="3">
        <v>1.1268</v>
      </c>
      <c r="N51" s="3">
        <v>1.125</v>
      </c>
    </row>
    <row r="52" spans="1:14" ht="12.75">
      <c r="A52" s="1">
        <v>59</v>
      </c>
      <c r="B52" s="1">
        <v>1.315</v>
      </c>
      <c r="C52" s="1">
        <f t="shared" si="0"/>
        <v>0.02400000000000002</v>
      </c>
      <c r="D52" s="3">
        <v>131</v>
      </c>
      <c r="E52" s="3">
        <v>0.8605</v>
      </c>
      <c r="F52" s="3">
        <v>0.8589</v>
      </c>
      <c r="G52" s="3">
        <v>0.8575</v>
      </c>
      <c r="H52" s="3">
        <v>0.856</v>
      </c>
      <c r="J52" s="4">
        <v>131</v>
      </c>
      <c r="K52" s="3">
        <v>1.1233</v>
      </c>
      <c r="L52" s="3">
        <v>1.1215</v>
      </c>
      <c r="M52" s="3">
        <v>1.12</v>
      </c>
      <c r="N52" s="3">
        <v>1.1184</v>
      </c>
    </row>
    <row r="53" spans="1:14" ht="12.75">
      <c r="A53" s="1">
        <v>60</v>
      </c>
      <c r="B53" s="1">
        <v>1.34</v>
      </c>
      <c r="C53" s="1">
        <f t="shared" si="0"/>
        <v>0.025000000000000133</v>
      </c>
      <c r="D53" s="3">
        <v>132</v>
      </c>
      <c r="E53" s="3">
        <v>0.8545</v>
      </c>
      <c r="F53" s="3">
        <v>0.853</v>
      </c>
      <c r="G53" s="3">
        <v>0.8516</v>
      </c>
      <c r="H53" s="3">
        <v>0.85</v>
      </c>
      <c r="J53" s="4">
        <v>132</v>
      </c>
      <c r="K53" s="3">
        <v>1.1166</v>
      </c>
      <c r="L53" s="3">
        <v>1.115</v>
      </c>
      <c r="M53" s="3">
        <v>1.1134</v>
      </c>
      <c r="N53" s="3">
        <v>1.1117</v>
      </c>
    </row>
    <row r="54" spans="1:14" ht="12.75">
      <c r="A54" s="1">
        <v>61</v>
      </c>
      <c r="B54" s="1">
        <v>1.366</v>
      </c>
      <c r="C54" s="1">
        <f t="shared" si="0"/>
        <v>0.026000000000000023</v>
      </c>
      <c r="D54" s="3">
        <v>133</v>
      </c>
      <c r="E54" s="3">
        <v>0.8486</v>
      </c>
      <c r="F54" s="3">
        <v>0.8472</v>
      </c>
      <c r="G54" s="3">
        <v>0.8457</v>
      </c>
      <c r="H54" s="3">
        <v>0.8443</v>
      </c>
      <c r="J54" s="4">
        <v>133</v>
      </c>
      <c r="K54" s="3">
        <v>1.1102</v>
      </c>
      <c r="L54" s="3">
        <v>1.1086</v>
      </c>
      <c r="M54" s="3">
        <v>1.1069</v>
      </c>
      <c r="N54" s="3">
        <v>1.1053</v>
      </c>
    </row>
    <row r="55" spans="1:14" ht="12.75">
      <c r="A55" s="1">
        <v>62</v>
      </c>
      <c r="B55" s="1">
        <v>1.393</v>
      </c>
      <c r="C55" s="1">
        <f t="shared" si="0"/>
        <v>0.026999999999999913</v>
      </c>
      <c r="D55" s="3">
        <v>134</v>
      </c>
      <c r="E55" s="3">
        <v>0.8429</v>
      </c>
      <c r="F55" s="3">
        <v>0.8415</v>
      </c>
      <c r="G55" s="3">
        <v>0.8401</v>
      </c>
      <c r="H55" s="3">
        <v>0.8388</v>
      </c>
      <c r="J55" s="4">
        <v>134</v>
      </c>
      <c r="K55" s="3">
        <v>1.1038</v>
      </c>
      <c r="L55" s="3">
        <v>1.1021</v>
      </c>
      <c r="M55" s="3">
        <v>1.1006</v>
      </c>
      <c r="N55" s="3">
        <v>1.0991</v>
      </c>
    </row>
    <row r="56" spans="1:14" ht="12.75">
      <c r="A56" s="1">
        <v>63</v>
      </c>
      <c r="B56" s="1">
        <v>1.421</v>
      </c>
      <c r="C56" s="1">
        <f t="shared" si="0"/>
        <v>0.028000000000000025</v>
      </c>
      <c r="D56" s="3">
        <v>135</v>
      </c>
      <c r="E56" s="3">
        <v>0.8373</v>
      </c>
      <c r="F56" s="3">
        <v>0.8359</v>
      </c>
      <c r="G56" s="3">
        <v>0.8346</v>
      </c>
      <c r="H56" s="3">
        <v>0.8331</v>
      </c>
      <c r="J56" s="4">
        <v>135</v>
      </c>
      <c r="K56" s="3">
        <v>1.0974</v>
      </c>
      <c r="L56" s="3">
        <v>1.0959</v>
      </c>
      <c r="M56" s="3">
        <v>1.0944</v>
      </c>
      <c r="N56" s="3">
        <v>1.0928</v>
      </c>
    </row>
    <row r="57" spans="1:14" ht="12.75">
      <c r="A57" s="1">
        <v>64</v>
      </c>
      <c r="B57" s="1">
        <v>1.45</v>
      </c>
      <c r="C57" s="1">
        <f t="shared" si="0"/>
        <v>0.028999999999999915</v>
      </c>
      <c r="D57" s="3">
        <v>136</v>
      </c>
      <c r="E57" s="3">
        <v>0.8318</v>
      </c>
      <c r="F57" s="3">
        <v>0.8305</v>
      </c>
      <c r="G57" s="3">
        <v>0.8291</v>
      </c>
      <c r="H57" s="3">
        <v>0.8278</v>
      </c>
      <c r="J57" s="4">
        <v>136</v>
      </c>
      <c r="K57" s="3">
        <v>1.0912</v>
      </c>
      <c r="L57" s="3">
        <v>1.0898</v>
      </c>
      <c r="M57" s="3">
        <v>1.0881</v>
      </c>
      <c r="N57" s="3">
        <v>1.0867</v>
      </c>
    </row>
    <row r="58" spans="1:14" ht="12.75">
      <c r="A58" s="1">
        <v>65</v>
      </c>
      <c r="B58" s="1">
        <v>1.48</v>
      </c>
      <c r="C58" s="1">
        <f t="shared" si="0"/>
        <v>0.030000000000000027</v>
      </c>
      <c r="D58" s="3">
        <v>137</v>
      </c>
      <c r="E58" s="3">
        <v>0.8265</v>
      </c>
      <c r="F58" s="3">
        <v>0.8251</v>
      </c>
      <c r="G58" s="3">
        <v>0.8238</v>
      </c>
      <c r="H58" s="3">
        <v>0.8225</v>
      </c>
      <c r="J58" s="4">
        <v>137</v>
      </c>
      <c r="K58" s="3">
        <v>1.0852</v>
      </c>
      <c r="L58" s="3">
        <v>1.0836</v>
      </c>
      <c r="M58" s="3">
        <v>1.0822</v>
      </c>
      <c r="N58" s="3">
        <v>1.0808</v>
      </c>
    </row>
    <row r="59" spans="1:14" ht="12.75">
      <c r="A59" s="1">
        <v>66</v>
      </c>
      <c r="B59" s="1">
        <v>1.511</v>
      </c>
      <c r="C59" s="1">
        <f t="shared" si="0"/>
        <v>0.030999999999999917</v>
      </c>
      <c r="D59" s="3">
        <v>138</v>
      </c>
      <c r="E59" s="3">
        <v>0.8212</v>
      </c>
      <c r="F59" s="3">
        <v>0.8199</v>
      </c>
      <c r="G59" s="3">
        <v>0.8187</v>
      </c>
      <c r="H59" s="3">
        <v>0.8173</v>
      </c>
      <c r="J59" s="4">
        <v>138</v>
      </c>
      <c r="K59" s="3">
        <v>1.0792</v>
      </c>
      <c r="L59" s="3">
        <v>1.0778</v>
      </c>
      <c r="M59" s="3">
        <v>1.0763</v>
      </c>
      <c r="N59" s="3">
        <v>1.0748</v>
      </c>
    </row>
    <row r="60" spans="1:14" ht="12.75">
      <c r="A60" s="1">
        <v>67</v>
      </c>
      <c r="B60" s="1">
        <v>1.543</v>
      </c>
      <c r="C60" s="1">
        <f t="shared" si="0"/>
        <v>0.03200000000000003</v>
      </c>
      <c r="D60" s="3">
        <v>139</v>
      </c>
      <c r="E60" s="3">
        <v>0.8161</v>
      </c>
      <c r="F60" s="3">
        <v>0.8148</v>
      </c>
      <c r="G60" s="3">
        <v>0.8135</v>
      </c>
      <c r="H60" s="3">
        <v>0.8123</v>
      </c>
      <c r="J60" s="4">
        <v>139</v>
      </c>
      <c r="K60" s="3">
        <v>1.0734</v>
      </c>
      <c r="L60" s="3">
        <v>1.0719</v>
      </c>
      <c r="M60" s="3">
        <v>1.0704</v>
      </c>
      <c r="N60" s="3">
        <v>1.0689</v>
      </c>
    </row>
    <row r="61" spans="1:14" ht="12.75">
      <c r="A61" s="1">
        <v>68</v>
      </c>
      <c r="B61" s="1">
        <v>1.576</v>
      </c>
      <c r="C61" s="1">
        <f t="shared" si="0"/>
        <v>0.03300000000000014</v>
      </c>
      <c r="D61" s="3"/>
      <c r="E61" s="3"/>
      <c r="F61" s="3"/>
      <c r="G61" s="3"/>
      <c r="H61" s="3"/>
      <c r="J61" s="4"/>
      <c r="K61" s="3"/>
      <c r="L61" s="3"/>
      <c r="M61" s="3"/>
      <c r="N61" s="3"/>
    </row>
    <row r="62" spans="1:14" ht="12.75">
      <c r="A62" s="1">
        <v>69</v>
      </c>
      <c r="B62" s="1">
        <v>1.61</v>
      </c>
      <c r="C62" s="1">
        <f t="shared" si="0"/>
        <v>0.03400000000000003</v>
      </c>
      <c r="D62" s="3">
        <v>140</v>
      </c>
      <c r="E62" s="3">
        <v>0.8111</v>
      </c>
      <c r="F62" s="3">
        <v>0.8098</v>
      </c>
      <c r="G62" s="3">
        <v>0.8086</v>
      </c>
      <c r="H62" s="3">
        <v>0.8074</v>
      </c>
      <c r="J62" s="4">
        <v>140</v>
      </c>
      <c r="K62" s="3">
        <v>1.0676</v>
      </c>
      <c r="L62" s="3">
        <v>1.066</v>
      </c>
      <c r="M62" s="3">
        <v>1.0646</v>
      </c>
      <c r="N62" s="3">
        <v>1.0633</v>
      </c>
    </row>
    <row r="63" spans="1:14" ht="12.75">
      <c r="A63" s="1">
        <v>70</v>
      </c>
      <c r="B63" s="1">
        <v>1.645</v>
      </c>
      <c r="C63" s="1">
        <f t="shared" si="0"/>
        <v>0.03499999999999992</v>
      </c>
      <c r="D63" s="3">
        <v>141</v>
      </c>
      <c r="E63" s="3">
        <v>0.8061</v>
      </c>
      <c r="F63" s="3">
        <v>0.8049</v>
      </c>
      <c r="G63" s="3">
        <v>0.8037</v>
      </c>
      <c r="H63" s="3">
        <v>0.8025</v>
      </c>
      <c r="J63" s="4">
        <v>141</v>
      </c>
      <c r="K63" s="3">
        <v>1.0618</v>
      </c>
      <c r="L63" s="3">
        <v>1.0605</v>
      </c>
      <c r="M63" s="3">
        <v>1.0591</v>
      </c>
      <c r="N63" s="3">
        <v>1.0576</v>
      </c>
    </row>
    <row r="64" spans="1:14" ht="12.75">
      <c r="A64" s="1">
        <v>71</v>
      </c>
      <c r="B64" s="1">
        <v>1.681</v>
      </c>
      <c r="C64" s="1">
        <f t="shared" si="0"/>
        <v>0.03600000000000003</v>
      </c>
      <c r="D64" s="3">
        <v>142</v>
      </c>
      <c r="E64" s="3">
        <v>0.8013</v>
      </c>
      <c r="F64" s="3">
        <v>0.8002</v>
      </c>
      <c r="G64" s="3">
        <v>0.7989</v>
      </c>
      <c r="H64" s="3">
        <v>0.7978</v>
      </c>
      <c r="J64" s="4">
        <v>142</v>
      </c>
      <c r="K64" s="3">
        <v>1.0563</v>
      </c>
      <c r="L64" s="3">
        <v>1.0549</v>
      </c>
      <c r="M64" s="3">
        <v>1.0534</v>
      </c>
      <c r="N64" s="3">
        <v>1.0521</v>
      </c>
    </row>
    <row r="65" spans="1:14" ht="12.75">
      <c r="A65" s="1">
        <v>72</v>
      </c>
      <c r="B65" s="1">
        <v>1.718</v>
      </c>
      <c r="C65" s="1">
        <f t="shared" si="0"/>
        <v>0.03699999999999992</v>
      </c>
      <c r="D65" s="3">
        <v>143</v>
      </c>
      <c r="E65" s="3">
        <v>0.7966</v>
      </c>
      <c r="F65" s="3">
        <v>0.7954</v>
      </c>
      <c r="G65" s="3">
        <v>0.7943</v>
      </c>
      <c r="H65" s="3">
        <v>0.7931</v>
      </c>
      <c r="J65" s="4">
        <v>143</v>
      </c>
      <c r="K65" s="3">
        <v>1.0508</v>
      </c>
      <c r="L65" s="3">
        <v>1.0493</v>
      </c>
      <c r="M65" s="3">
        <v>1.048</v>
      </c>
      <c r="N65" s="3">
        <v>1.0466</v>
      </c>
    </row>
    <row r="66" spans="1:14" ht="12.75">
      <c r="A66" s="1">
        <v>73</v>
      </c>
      <c r="B66" s="1">
        <v>1.756</v>
      </c>
      <c r="C66" s="1">
        <f t="shared" si="0"/>
        <v>0.038000000000000034</v>
      </c>
      <c r="D66" s="3">
        <v>144</v>
      </c>
      <c r="E66" s="3">
        <v>0.792</v>
      </c>
      <c r="F66" s="3">
        <v>0.7908</v>
      </c>
      <c r="G66" s="3">
        <v>0.7896</v>
      </c>
      <c r="H66" s="3">
        <v>0.7885</v>
      </c>
      <c r="J66" s="4">
        <v>144</v>
      </c>
      <c r="K66" s="3">
        <v>1.0453</v>
      </c>
      <c r="L66" s="3">
        <v>1.044</v>
      </c>
      <c r="M66" s="3">
        <v>1.0426</v>
      </c>
      <c r="N66" s="3">
        <v>1.0413</v>
      </c>
    </row>
    <row r="67" spans="1:14" ht="12.75">
      <c r="A67" s="1">
        <v>74</v>
      </c>
      <c r="B67" s="1">
        <v>1.795</v>
      </c>
      <c r="C67" s="1">
        <f t="shared" si="0"/>
        <v>0.038999999999999924</v>
      </c>
      <c r="D67" s="3">
        <v>145</v>
      </c>
      <c r="E67" s="3">
        <v>0.7875</v>
      </c>
      <c r="F67" s="3">
        <v>0.7863</v>
      </c>
      <c r="G67" s="3">
        <v>0.7852</v>
      </c>
      <c r="H67" s="3">
        <v>0.7841</v>
      </c>
      <c r="J67" s="4">
        <v>145</v>
      </c>
      <c r="K67" s="3">
        <v>1.04</v>
      </c>
      <c r="L67" s="3">
        <v>1.0386</v>
      </c>
      <c r="M67" s="3">
        <v>1.0374</v>
      </c>
      <c r="N67" s="3">
        <v>1.0361</v>
      </c>
    </row>
    <row r="68" spans="1:14" ht="12.75">
      <c r="A68" s="1">
        <v>75</v>
      </c>
      <c r="B68" s="1">
        <v>1.835</v>
      </c>
      <c r="C68" s="1">
        <f t="shared" si="0"/>
        <v>0.040000000000000036</v>
      </c>
      <c r="D68" s="3">
        <v>146</v>
      </c>
      <c r="E68" s="3">
        <v>0.7829</v>
      </c>
      <c r="F68" s="3">
        <v>0.7819</v>
      </c>
      <c r="G68" s="3">
        <v>0.7809</v>
      </c>
      <c r="H68" s="3">
        <v>0.7797</v>
      </c>
      <c r="J68" s="4">
        <v>146</v>
      </c>
      <c r="K68" s="3">
        <v>1.0347</v>
      </c>
      <c r="L68" s="3">
        <v>1.0335</v>
      </c>
      <c r="M68" s="3">
        <v>1.0323</v>
      </c>
      <c r="N68" s="3">
        <v>1.0309</v>
      </c>
    </row>
    <row r="69" spans="1:14" ht="12.75">
      <c r="A69" s="1">
        <v>76</v>
      </c>
      <c r="B69" s="1">
        <v>1.876</v>
      </c>
      <c r="C69" s="1">
        <f t="shared" si="0"/>
        <v>0.040999999999999925</v>
      </c>
      <c r="D69" s="3">
        <v>147</v>
      </c>
      <c r="E69" s="3">
        <v>0.7787</v>
      </c>
      <c r="F69" s="3">
        <v>0.7776</v>
      </c>
      <c r="G69" s="3">
        <v>0.7765</v>
      </c>
      <c r="H69" s="3">
        <v>0.7754</v>
      </c>
      <c r="J69" s="4">
        <v>147</v>
      </c>
      <c r="K69" s="3">
        <v>1.0296</v>
      </c>
      <c r="L69" s="3">
        <v>1.0284</v>
      </c>
      <c r="M69" s="3">
        <v>1.0271</v>
      </c>
      <c r="N69" s="3">
        <v>1.0259</v>
      </c>
    </row>
    <row r="70" spans="1:14" ht="12.75">
      <c r="A70" s="1">
        <v>77</v>
      </c>
      <c r="B70" s="1">
        <v>1.918</v>
      </c>
      <c r="C70" s="1">
        <f t="shared" si="0"/>
        <v>0.04200000000000004</v>
      </c>
      <c r="D70" s="3">
        <v>148</v>
      </c>
      <c r="E70" s="3">
        <v>0.7744</v>
      </c>
      <c r="F70" s="3">
        <v>0.7734</v>
      </c>
      <c r="G70" s="3">
        <v>0.7723</v>
      </c>
      <c r="H70" s="3">
        <v>0.7713</v>
      </c>
      <c r="J70" s="4">
        <v>148</v>
      </c>
      <c r="K70" s="3">
        <v>1.0247</v>
      </c>
      <c r="L70" s="3">
        <v>1.0234</v>
      </c>
      <c r="M70" s="3">
        <v>1.0221</v>
      </c>
      <c r="N70" s="3">
        <v>1.0209</v>
      </c>
    </row>
    <row r="71" spans="1:14" ht="12.75">
      <c r="A71" s="1">
        <v>78</v>
      </c>
      <c r="B71" s="1">
        <v>1.961</v>
      </c>
      <c r="C71" s="1">
        <f t="shared" si="0"/>
        <v>0.04300000000000015</v>
      </c>
      <c r="D71" s="3">
        <v>149</v>
      </c>
      <c r="E71" s="3">
        <v>0.7702</v>
      </c>
      <c r="F71" s="3">
        <v>0.7692</v>
      </c>
      <c r="G71" s="3">
        <v>0.7682</v>
      </c>
      <c r="H71" s="3">
        <v>0.7671</v>
      </c>
      <c r="J71" s="4">
        <v>149</v>
      </c>
      <c r="K71" s="3">
        <v>1.0196</v>
      </c>
      <c r="L71" s="3">
        <v>1.0185</v>
      </c>
      <c r="M71" s="3">
        <v>1.0173</v>
      </c>
      <c r="N71" s="3">
        <v>1.016</v>
      </c>
    </row>
    <row r="72" spans="1:14" ht="12.75">
      <c r="A72" s="1">
        <v>79</v>
      </c>
      <c r="B72" s="1">
        <v>2.005</v>
      </c>
      <c r="C72" s="1">
        <f t="shared" si="0"/>
        <v>0.04399999999999982</v>
      </c>
      <c r="D72" s="3"/>
      <c r="E72" s="3"/>
      <c r="F72" s="3"/>
      <c r="G72" s="3"/>
      <c r="H72" s="3"/>
      <c r="J72" s="4"/>
      <c r="K72" s="3"/>
      <c r="L72" s="3"/>
      <c r="M72" s="3"/>
      <c r="N72" s="3"/>
    </row>
    <row r="73" spans="1:14" ht="12.75">
      <c r="A73" s="1">
        <v>80</v>
      </c>
      <c r="B73" s="1">
        <v>2.05</v>
      </c>
      <c r="C73" s="1">
        <f t="shared" si="0"/>
        <v>0.04499999999999993</v>
      </c>
      <c r="D73" s="3">
        <v>150</v>
      </c>
      <c r="E73" s="3">
        <v>0.7661</v>
      </c>
      <c r="F73" s="3">
        <v>0.7652</v>
      </c>
      <c r="G73" s="3">
        <v>0.7641</v>
      </c>
      <c r="H73" s="3">
        <v>0.7632</v>
      </c>
      <c r="J73" s="4">
        <v>150</v>
      </c>
      <c r="K73" s="3">
        <v>1.0149</v>
      </c>
      <c r="L73" s="3">
        <v>1.0137</v>
      </c>
      <c r="M73" s="3">
        <v>1.0124</v>
      </c>
      <c r="N73" s="3">
        <v>1.0112</v>
      </c>
    </row>
    <row r="74" spans="1:14" ht="12.75">
      <c r="A74" s="1">
        <v>81</v>
      </c>
      <c r="B74" s="1">
        <f>B73+C73</f>
        <v>2.0949999999999998</v>
      </c>
      <c r="C74" s="1">
        <f>C73+0.001</f>
        <v>0.04599999999999993</v>
      </c>
      <c r="D74" s="3">
        <v>151</v>
      </c>
      <c r="E74" s="3">
        <v>0.7622</v>
      </c>
      <c r="F74" s="3">
        <v>0.7611</v>
      </c>
      <c r="G74" s="3">
        <v>0.7601</v>
      </c>
      <c r="H74" s="3">
        <v>0.7592</v>
      </c>
      <c r="J74" s="4">
        <v>151</v>
      </c>
      <c r="K74" s="3">
        <v>1.0101</v>
      </c>
      <c r="L74" s="3">
        <v>1.0089</v>
      </c>
      <c r="M74" s="3">
        <v>1.0077</v>
      </c>
      <c r="N74" s="3">
        <v>1.0066</v>
      </c>
    </row>
    <row r="75" spans="1:14" ht="12.75">
      <c r="A75" s="1">
        <v>82</v>
      </c>
      <c r="B75" s="1">
        <f aca="true" t="shared" si="1" ref="B75:B93">B74+C74</f>
        <v>2.1409999999999996</v>
      </c>
      <c r="C75" s="1">
        <f aca="true" t="shared" si="2" ref="C75:C93">C74+0.001</f>
        <v>0.04699999999999993</v>
      </c>
      <c r="D75" s="3">
        <v>152</v>
      </c>
      <c r="E75" s="3">
        <v>0.7582</v>
      </c>
      <c r="F75" s="3">
        <v>0.7573</v>
      </c>
      <c r="G75" s="3">
        <v>0.7563</v>
      </c>
      <c r="H75" s="3">
        <v>0.7553</v>
      </c>
      <c r="J75" s="4">
        <v>152</v>
      </c>
      <c r="K75" s="3">
        <v>1.0054</v>
      </c>
      <c r="L75" s="3">
        <v>1.0042</v>
      </c>
      <c r="M75" s="3">
        <v>1.0031</v>
      </c>
      <c r="N75" s="3">
        <v>1.0019</v>
      </c>
    </row>
    <row r="76" spans="1:14" ht="12.75">
      <c r="A76" s="1">
        <v>83</v>
      </c>
      <c r="B76" s="1">
        <f t="shared" si="1"/>
        <v>2.1879999999999997</v>
      </c>
      <c r="C76" s="1">
        <f t="shared" si="2"/>
        <v>0.04799999999999993</v>
      </c>
      <c r="D76" s="3">
        <v>153</v>
      </c>
      <c r="E76" s="3">
        <v>0.7544</v>
      </c>
      <c r="F76" s="3">
        <v>0.7534</v>
      </c>
      <c r="G76" s="3">
        <v>0.7525</v>
      </c>
      <c r="H76" s="3">
        <v>0.7515</v>
      </c>
      <c r="J76" s="4">
        <v>153</v>
      </c>
      <c r="K76" s="3">
        <v>1.0008</v>
      </c>
      <c r="L76" s="3">
        <v>0.9997</v>
      </c>
      <c r="M76" s="3">
        <v>0.9985</v>
      </c>
      <c r="N76" s="3">
        <v>0.9974</v>
      </c>
    </row>
    <row r="77" spans="1:14" ht="12.75">
      <c r="A77" s="1">
        <v>84</v>
      </c>
      <c r="B77" s="1">
        <f t="shared" si="1"/>
        <v>2.2359999999999998</v>
      </c>
      <c r="C77" s="1">
        <f t="shared" si="2"/>
        <v>0.04899999999999993</v>
      </c>
      <c r="D77" s="3">
        <v>154</v>
      </c>
      <c r="E77" s="3">
        <v>0.7506</v>
      </c>
      <c r="F77" s="3">
        <v>0.7496</v>
      </c>
      <c r="G77" s="3">
        <v>0.7488</v>
      </c>
      <c r="H77" s="3">
        <v>0.7479</v>
      </c>
      <c r="J77" s="4">
        <v>154</v>
      </c>
      <c r="K77" s="3">
        <v>0.9963</v>
      </c>
      <c r="L77" s="3">
        <v>0.9951</v>
      </c>
      <c r="M77" s="3">
        <v>0.9941</v>
      </c>
      <c r="N77" s="3">
        <v>0.993</v>
      </c>
    </row>
    <row r="78" spans="1:14" ht="12.75">
      <c r="A78" s="1">
        <v>85</v>
      </c>
      <c r="B78" s="1">
        <f t="shared" si="1"/>
        <v>2.2849999999999997</v>
      </c>
      <c r="C78" s="1">
        <f t="shared" si="2"/>
        <v>0.04999999999999993</v>
      </c>
      <c r="D78" s="3">
        <v>155</v>
      </c>
      <c r="E78" s="3">
        <v>0.7468</v>
      </c>
      <c r="F78" s="3">
        <v>0.7459</v>
      </c>
      <c r="G78" s="3">
        <v>0.7451</v>
      </c>
      <c r="H78" s="3">
        <v>0.7441</v>
      </c>
      <c r="J78" s="4">
        <v>155</v>
      </c>
      <c r="K78" s="3">
        <v>0.9918</v>
      </c>
      <c r="L78" s="3">
        <v>0.9908</v>
      </c>
      <c r="M78" s="3">
        <v>0.9897</v>
      </c>
      <c r="N78" s="3">
        <v>0.9886</v>
      </c>
    </row>
    <row r="79" spans="1:14" ht="12.75">
      <c r="A79" s="1">
        <v>86</v>
      </c>
      <c r="B79" s="1">
        <f t="shared" si="1"/>
        <v>2.3349999999999995</v>
      </c>
      <c r="C79" s="1">
        <f t="shared" si="2"/>
        <v>0.050999999999999934</v>
      </c>
      <c r="D79" s="3">
        <v>156</v>
      </c>
      <c r="E79" s="3">
        <v>0.7433</v>
      </c>
      <c r="F79" s="3">
        <v>0.7424</v>
      </c>
      <c r="G79" s="3">
        <v>0.7415</v>
      </c>
      <c r="H79" s="3">
        <v>0.7406</v>
      </c>
      <c r="J79" s="4">
        <v>156</v>
      </c>
      <c r="K79" s="3">
        <v>0.9875</v>
      </c>
      <c r="L79" s="3">
        <v>0.9864</v>
      </c>
      <c r="M79" s="3">
        <v>0.9853</v>
      </c>
      <c r="N79" s="3">
        <v>0.9843</v>
      </c>
    </row>
    <row r="80" spans="1:14" ht="12.75">
      <c r="A80" s="1">
        <v>87</v>
      </c>
      <c r="B80" s="1">
        <f t="shared" si="1"/>
        <v>2.3859999999999992</v>
      </c>
      <c r="C80" s="1">
        <f t="shared" si="2"/>
        <v>0.051999999999999935</v>
      </c>
      <c r="D80" s="3">
        <v>157</v>
      </c>
      <c r="E80" s="3">
        <v>0.7396</v>
      </c>
      <c r="F80" s="3">
        <v>0.7388</v>
      </c>
      <c r="G80" s="3">
        <v>0.738</v>
      </c>
      <c r="H80" s="3">
        <v>0.737</v>
      </c>
      <c r="J80" s="4">
        <v>157</v>
      </c>
      <c r="K80" s="3">
        <v>0.9832</v>
      </c>
      <c r="L80" s="3">
        <v>0.9821</v>
      </c>
      <c r="M80" s="3">
        <v>0.9811</v>
      </c>
      <c r="N80" s="3">
        <v>0.9801</v>
      </c>
    </row>
    <row r="81" spans="1:14" ht="12.75">
      <c r="A81" s="1">
        <v>88</v>
      </c>
      <c r="B81" s="1">
        <f t="shared" si="1"/>
        <v>2.4379999999999993</v>
      </c>
      <c r="C81" s="1">
        <f t="shared" si="2"/>
        <v>0.052999999999999936</v>
      </c>
      <c r="D81" s="3">
        <v>158</v>
      </c>
      <c r="E81" s="3">
        <v>0.7362</v>
      </c>
      <c r="F81" s="3">
        <v>0.7354</v>
      </c>
      <c r="G81" s="3">
        <v>0.7345</v>
      </c>
      <c r="H81" s="3">
        <v>0.7336</v>
      </c>
      <c r="J81" s="4">
        <v>158</v>
      </c>
      <c r="K81" s="3">
        <v>0.9791</v>
      </c>
      <c r="L81" s="3">
        <v>0.9781</v>
      </c>
      <c r="M81" s="3">
        <v>0.9769</v>
      </c>
      <c r="N81" s="3">
        <v>0.9759</v>
      </c>
    </row>
    <row r="82" spans="1:14" ht="12.75">
      <c r="A82" s="1">
        <v>89</v>
      </c>
      <c r="B82" s="1">
        <f t="shared" si="1"/>
        <v>2.490999999999999</v>
      </c>
      <c r="C82" s="1">
        <f t="shared" si="2"/>
        <v>0.05399999999999994</v>
      </c>
      <c r="D82" s="3">
        <v>159</v>
      </c>
      <c r="E82" s="3">
        <v>0.7328</v>
      </c>
      <c r="F82" s="3">
        <v>0.7319</v>
      </c>
      <c r="G82" s="3">
        <v>0.7311</v>
      </c>
      <c r="H82" s="3">
        <v>0.7303</v>
      </c>
      <c r="J82" s="4">
        <v>159</v>
      </c>
      <c r="K82" s="3">
        <v>0.9749</v>
      </c>
      <c r="L82" s="3">
        <v>0.9739</v>
      </c>
      <c r="M82" s="3">
        <v>0.973</v>
      </c>
      <c r="N82" s="3">
        <v>0.972</v>
      </c>
    </row>
    <row r="83" spans="1:14" ht="12.75">
      <c r="A83" s="1">
        <v>90</v>
      </c>
      <c r="B83" s="1">
        <f t="shared" si="1"/>
        <v>2.544999999999999</v>
      </c>
      <c r="C83" s="1">
        <f t="shared" si="2"/>
        <v>0.05499999999999994</v>
      </c>
      <c r="D83" s="3"/>
      <c r="E83" s="3"/>
      <c r="F83" s="3"/>
      <c r="G83" s="3"/>
      <c r="H83" s="3"/>
      <c r="J83" s="4"/>
      <c r="K83" s="3"/>
      <c r="L83" s="3"/>
      <c r="M83" s="3"/>
      <c r="N83" s="3"/>
    </row>
    <row r="84" spans="1:14" ht="12.75">
      <c r="A84" s="1">
        <v>91</v>
      </c>
      <c r="B84" s="1">
        <f t="shared" si="1"/>
        <v>2.5999999999999988</v>
      </c>
      <c r="C84" s="1">
        <f t="shared" si="2"/>
        <v>0.05599999999999994</v>
      </c>
      <c r="D84" s="3">
        <v>160</v>
      </c>
      <c r="E84" s="3">
        <v>0.7294</v>
      </c>
      <c r="F84" s="3">
        <v>0.7286</v>
      </c>
      <c r="G84" s="3">
        <v>0.7278</v>
      </c>
      <c r="H84" s="3">
        <v>0.727</v>
      </c>
      <c r="J84" s="4">
        <v>160</v>
      </c>
      <c r="K84" s="3">
        <v>0.9709</v>
      </c>
      <c r="L84" s="3">
        <v>0.9699</v>
      </c>
      <c r="M84" s="3">
        <v>0.9689</v>
      </c>
      <c r="N84" s="3">
        <v>0.9679</v>
      </c>
    </row>
    <row r="85" spans="1:14" ht="12.75">
      <c r="A85" s="1">
        <v>92</v>
      </c>
      <c r="B85" s="1">
        <f t="shared" si="1"/>
        <v>2.655999999999999</v>
      </c>
      <c r="C85" s="1">
        <f t="shared" si="2"/>
        <v>0.05699999999999994</v>
      </c>
      <c r="D85" s="3">
        <v>161</v>
      </c>
      <c r="E85" s="3">
        <v>0.7262</v>
      </c>
      <c r="F85" s="3">
        <v>0.7253</v>
      </c>
      <c r="G85" s="3">
        <v>0.7245</v>
      </c>
      <c r="H85" s="3">
        <v>0.7237</v>
      </c>
      <c r="J85" s="4">
        <v>161</v>
      </c>
      <c r="K85" s="3">
        <v>0.9669</v>
      </c>
      <c r="L85" s="3">
        <v>0.966</v>
      </c>
      <c r="M85" s="3">
        <v>0.965</v>
      </c>
      <c r="N85" s="3">
        <v>0.964</v>
      </c>
    </row>
    <row r="86" spans="1:14" ht="12.75">
      <c r="A86" s="1">
        <v>93</v>
      </c>
      <c r="B86" s="1">
        <f t="shared" si="1"/>
        <v>2.7129999999999987</v>
      </c>
      <c r="C86" s="1">
        <f t="shared" si="2"/>
        <v>0.05799999999999994</v>
      </c>
      <c r="D86" s="3">
        <v>162</v>
      </c>
      <c r="E86" s="3">
        <v>0.7229</v>
      </c>
      <c r="F86" s="3">
        <v>0.7221</v>
      </c>
      <c r="G86" s="3">
        <v>0.7213</v>
      </c>
      <c r="H86" s="3">
        <v>0.7206</v>
      </c>
      <c r="J86" s="4">
        <v>162</v>
      </c>
      <c r="K86" s="3">
        <v>0.9631</v>
      </c>
      <c r="L86" s="3">
        <v>0.9621</v>
      </c>
      <c r="M86" s="3">
        <v>0.9612</v>
      </c>
      <c r="N86" s="3">
        <v>0.9602</v>
      </c>
    </row>
    <row r="87" spans="1:14" ht="12.75">
      <c r="A87" s="1">
        <v>94</v>
      </c>
      <c r="B87" s="1">
        <f t="shared" si="1"/>
        <v>2.7709999999999986</v>
      </c>
      <c r="C87" s="1">
        <f t="shared" si="2"/>
        <v>0.05899999999999994</v>
      </c>
      <c r="D87" s="3">
        <v>163</v>
      </c>
      <c r="E87" s="3">
        <v>0.7197</v>
      </c>
      <c r="F87" s="3">
        <v>0.719</v>
      </c>
      <c r="G87" s="3">
        <v>0.7182</v>
      </c>
      <c r="H87" s="3">
        <v>0.7174</v>
      </c>
      <c r="J87" s="4">
        <v>163</v>
      </c>
      <c r="K87" s="3">
        <v>0.9592</v>
      </c>
      <c r="L87" s="3">
        <v>0.9583</v>
      </c>
      <c r="M87" s="3">
        <v>0.9574</v>
      </c>
      <c r="N87" s="3">
        <v>0.9565</v>
      </c>
    </row>
    <row r="88" spans="1:14" ht="12.75">
      <c r="A88" s="1">
        <v>95</v>
      </c>
      <c r="B88" s="1">
        <f t="shared" si="1"/>
        <v>2.8299999999999983</v>
      </c>
      <c r="C88" s="1">
        <f t="shared" si="2"/>
        <v>0.05999999999999994</v>
      </c>
      <c r="D88" s="3">
        <v>164</v>
      </c>
      <c r="E88" s="3">
        <v>0.7167</v>
      </c>
      <c r="F88" s="3">
        <v>0.7159</v>
      </c>
      <c r="G88" s="3">
        <v>0.7151</v>
      </c>
      <c r="H88" s="3">
        <v>0.7144</v>
      </c>
      <c r="J88" s="4">
        <v>164</v>
      </c>
      <c r="K88" s="3">
        <v>0.9556</v>
      </c>
      <c r="L88" s="3">
        <v>0.9547</v>
      </c>
      <c r="M88" s="3">
        <v>0.9536</v>
      </c>
      <c r="N88" s="3">
        <v>0.9528</v>
      </c>
    </row>
    <row r="89" spans="1:14" ht="12.75">
      <c r="A89" s="1">
        <v>96</v>
      </c>
      <c r="B89" s="1">
        <f t="shared" si="1"/>
        <v>2.8899999999999983</v>
      </c>
      <c r="C89" s="1">
        <f t="shared" si="2"/>
        <v>0.06099999999999994</v>
      </c>
      <c r="D89" s="3">
        <v>165</v>
      </c>
      <c r="E89" s="3">
        <v>0.7136</v>
      </c>
      <c r="F89" s="3">
        <v>0.7128</v>
      </c>
      <c r="G89" s="3">
        <v>0.7121</v>
      </c>
      <c r="H89" s="3">
        <v>0.7113</v>
      </c>
      <c r="J89" s="4">
        <v>165</v>
      </c>
      <c r="K89" s="3">
        <v>0.9519</v>
      </c>
      <c r="L89" s="3">
        <v>0.9509</v>
      </c>
      <c r="M89" s="3">
        <v>0.95</v>
      </c>
      <c r="N89" s="3">
        <v>0.9492</v>
      </c>
    </row>
    <row r="90" spans="1:14" ht="12.75">
      <c r="A90" s="1">
        <v>97</v>
      </c>
      <c r="B90" s="1">
        <f t="shared" si="1"/>
        <v>2.9509999999999983</v>
      </c>
      <c r="C90" s="1">
        <f t="shared" si="2"/>
        <v>0.061999999999999944</v>
      </c>
      <c r="D90" s="3">
        <v>166</v>
      </c>
      <c r="E90" s="3">
        <v>0.7106</v>
      </c>
      <c r="F90" s="3">
        <v>0.7098</v>
      </c>
      <c r="G90" s="3">
        <v>0.7092</v>
      </c>
      <c r="H90" s="3">
        <v>0.7084</v>
      </c>
      <c r="J90" s="4">
        <v>166</v>
      </c>
      <c r="K90" s="3">
        <v>0.9483</v>
      </c>
      <c r="L90" s="3">
        <v>0.9474</v>
      </c>
      <c r="M90" s="3">
        <v>0.9465</v>
      </c>
      <c r="N90" s="3">
        <v>0.9456</v>
      </c>
    </row>
    <row r="91" spans="1:14" ht="12.75">
      <c r="A91" s="1">
        <v>98</v>
      </c>
      <c r="B91" s="1">
        <f t="shared" si="1"/>
        <v>3.012999999999998</v>
      </c>
      <c r="C91" s="1">
        <f t="shared" si="2"/>
        <v>0.06299999999999994</v>
      </c>
      <c r="D91" s="3">
        <v>167</v>
      </c>
      <c r="E91" s="3">
        <v>0.7077</v>
      </c>
      <c r="F91" s="3">
        <v>0.707</v>
      </c>
      <c r="G91" s="3">
        <v>0.7062</v>
      </c>
      <c r="H91" s="3">
        <v>0.7056</v>
      </c>
      <c r="J91" s="4">
        <v>167</v>
      </c>
      <c r="K91" s="3">
        <v>0.9448</v>
      </c>
      <c r="L91" s="3">
        <v>0.9439</v>
      </c>
      <c r="M91" s="3">
        <v>0.943</v>
      </c>
      <c r="N91" s="3">
        <v>0.9422</v>
      </c>
    </row>
    <row r="92" spans="1:14" ht="12.75">
      <c r="A92" s="1">
        <v>99</v>
      </c>
      <c r="B92" s="1">
        <f t="shared" si="1"/>
        <v>3.075999999999998</v>
      </c>
      <c r="C92" s="1">
        <f t="shared" si="2"/>
        <v>0.06399999999999995</v>
      </c>
      <c r="D92" s="3">
        <v>168</v>
      </c>
      <c r="E92" s="3">
        <v>0.7048</v>
      </c>
      <c r="F92" s="3">
        <v>0.7041</v>
      </c>
      <c r="G92" s="3">
        <v>0.7034</v>
      </c>
      <c r="H92" s="3">
        <v>0.7026</v>
      </c>
      <c r="J92" s="4">
        <v>168</v>
      </c>
      <c r="K92" s="3">
        <v>0.9414</v>
      </c>
      <c r="L92" s="3">
        <v>0.9405</v>
      </c>
      <c r="M92" s="3">
        <v>0.9397</v>
      </c>
      <c r="N92" s="3">
        <v>0.9388</v>
      </c>
    </row>
    <row r="93" spans="1:14" ht="12.75">
      <c r="A93" s="1">
        <v>100</v>
      </c>
      <c r="B93" s="1">
        <f t="shared" si="1"/>
        <v>3.139999999999998</v>
      </c>
      <c r="C93" s="1">
        <f t="shared" si="2"/>
        <v>0.06499999999999995</v>
      </c>
      <c r="D93" s="3">
        <v>169</v>
      </c>
      <c r="E93" s="3">
        <v>0.7019</v>
      </c>
      <c r="F93" s="3">
        <v>0.7013</v>
      </c>
      <c r="G93" s="3">
        <v>0.7006</v>
      </c>
      <c r="H93" s="3">
        <v>0.6999</v>
      </c>
      <c r="J93" s="4">
        <v>169</v>
      </c>
      <c r="K93" s="3">
        <v>0.9379</v>
      </c>
      <c r="L93" s="3">
        <v>0.9371</v>
      </c>
      <c r="M93" s="3">
        <v>0.9363</v>
      </c>
      <c r="N93" s="3">
        <v>0.9354</v>
      </c>
    </row>
    <row r="94" spans="4:14" ht="12.75">
      <c r="D94" s="3"/>
      <c r="E94" s="3"/>
      <c r="F94" s="3"/>
      <c r="G94" s="3"/>
      <c r="H94" s="3"/>
      <c r="J94" s="4"/>
      <c r="K94" s="3"/>
      <c r="L94" s="3"/>
      <c r="M94" s="3"/>
      <c r="N94" s="3"/>
    </row>
    <row r="95" spans="4:14" ht="12.75">
      <c r="D95" s="3">
        <v>170</v>
      </c>
      <c r="E95" s="3">
        <v>0.6992</v>
      </c>
      <c r="F95" s="3">
        <v>0.6985</v>
      </c>
      <c r="G95" s="3">
        <v>0.6979</v>
      </c>
      <c r="H95" s="3">
        <v>0.6972</v>
      </c>
      <c r="J95" s="4">
        <v>170</v>
      </c>
      <c r="K95" s="3">
        <v>0.9346</v>
      </c>
      <c r="L95" s="3">
        <v>0.9338</v>
      </c>
      <c r="M95" s="3">
        <v>0.933</v>
      </c>
      <c r="N95" s="3">
        <v>0.9322</v>
      </c>
    </row>
    <row r="96" spans="4:14" ht="12.75">
      <c r="D96" s="3">
        <v>171</v>
      </c>
      <c r="E96" s="3">
        <v>0.6965</v>
      </c>
      <c r="F96" s="3">
        <v>0.6958</v>
      </c>
      <c r="G96" s="3">
        <v>0.6952</v>
      </c>
      <c r="H96" s="3">
        <v>0.6944</v>
      </c>
      <c r="J96" s="4">
        <v>171</v>
      </c>
      <c r="K96" s="3">
        <v>0.9313</v>
      </c>
      <c r="L96" s="3">
        <v>0.9305</v>
      </c>
      <c r="M96" s="3">
        <v>0.9298</v>
      </c>
      <c r="N96" s="3">
        <v>0.9289</v>
      </c>
    </row>
    <row r="97" spans="4:14" ht="12.75">
      <c r="D97" s="3">
        <v>172</v>
      </c>
      <c r="E97" s="3">
        <v>0.6938</v>
      </c>
      <c r="F97" s="3">
        <v>0.6931</v>
      </c>
      <c r="G97" s="3">
        <v>0.6925</v>
      </c>
      <c r="H97" s="3">
        <v>0.6918</v>
      </c>
      <c r="J97" s="4">
        <v>172</v>
      </c>
      <c r="K97" s="3">
        <v>0.9282</v>
      </c>
      <c r="L97" s="3">
        <v>0.9274</v>
      </c>
      <c r="M97" s="3">
        <v>0.9266</v>
      </c>
      <c r="N97" s="3">
        <v>0.9259</v>
      </c>
    </row>
    <row r="98" spans="4:14" ht="12.75">
      <c r="D98" s="3">
        <v>173</v>
      </c>
      <c r="E98" s="3">
        <v>0.6912</v>
      </c>
      <c r="F98" s="3">
        <v>0.6906</v>
      </c>
      <c r="G98" s="3">
        <v>0.6899</v>
      </c>
      <c r="H98" s="3">
        <v>0.6893</v>
      </c>
      <c r="J98" s="4">
        <v>173</v>
      </c>
      <c r="K98" s="3">
        <v>0.9251</v>
      </c>
      <c r="L98" s="3">
        <v>0.9243</v>
      </c>
      <c r="M98" s="3">
        <v>0.9235</v>
      </c>
      <c r="N98" s="3">
        <v>0.9228</v>
      </c>
    </row>
    <row r="99" spans="4:14" ht="12.75">
      <c r="D99" s="3">
        <v>174</v>
      </c>
      <c r="E99" s="3">
        <v>0.6886</v>
      </c>
      <c r="F99" s="3">
        <v>0.688</v>
      </c>
      <c r="G99" s="3">
        <v>0.6874</v>
      </c>
      <c r="H99" s="3">
        <v>0.6867</v>
      </c>
      <c r="J99" s="4">
        <v>174</v>
      </c>
      <c r="K99" s="3">
        <v>0.922</v>
      </c>
      <c r="L99" s="3">
        <v>0.9213</v>
      </c>
      <c r="M99" s="3">
        <v>0.9206</v>
      </c>
      <c r="N99" s="3">
        <v>0.9197</v>
      </c>
    </row>
    <row r="100" spans="4:14" ht="12.75">
      <c r="D100" s="3">
        <v>175</v>
      </c>
      <c r="E100" s="3">
        <v>0.6861</v>
      </c>
      <c r="F100" s="3">
        <v>0.6855</v>
      </c>
      <c r="G100" s="3">
        <v>0.6848</v>
      </c>
      <c r="H100" s="3">
        <v>0.6842</v>
      </c>
      <c r="J100" s="4">
        <v>175</v>
      </c>
      <c r="K100" s="3">
        <v>0.919</v>
      </c>
      <c r="L100" s="3">
        <v>0.9183</v>
      </c>
      <c r="M100" s="3">
        <v>0.9175</v>
      </c>
      <c r="N100" s="3">
        <v>0.9168</v>
      </c>
    </row>
    <row r="101" spans="4:14" ht="12.75">
      <c r="D101" s="3">
        <v>176</v>
      </c>
      <c r="E101" s="3">
        <v>0.6836</v>
      </c>
      <c r="F101" s="3">
        <v>0.683</v>
      </c>
      <c r="G101" s="3">
        <v>0.6824</v>
      </c>
      <c r="H101" s="3">
        <v>0.6818</v>
      </c>
      <c r="J101" s="4">
        <v>176</v>
      </c>
      <c r="K101" s="3">
        <v>0.9161</v>
      </c>
      <c r="L101" s="3">
        <v>0.9153</v>
      </c>
      <c r="M101" s="3">
        <v>0.9146</v>
      </c>
      <c r="N101" s="3">
        <v>0.9139</v>
      </c>
    </row>
    <row r="102" spans="4:14" ht="12.75">
      <c r="D102" s="3">
        <v>177</v>
      </c>
      <c r="E102" s="3">
        <v>0.6812</v>
      </c>
      <c r="F102" s="3">
        <v>0.6806</v>
      </c>
      <c r="G102" s="3">
        <v>0.68</v>
      </c>
      <c r="H102" s="3">
        <v>0.6794</v>
      </c>
      <c r="J102" s="4">
        <v>177</v>
      </c>
      <c r="K102" s="3">
        <v>0.9132</v>
      </c>
      <c r="L102" s="3">
        <v>0.9125</v>
      </c>
      <c r="M102" s="3">
        <v>0.9118</v>
      </c>
      <c r="N102" s="3">
        <v>0.911</v>
      </c>
    </row>
    <row r="103" spans="4:14" ht="12.75">
      <c r="D103" s="3">
        <v>178</v>
      </c>
      <c r="E103" s="3">
        <v>0.6788</v>
      </c>
      <c r="F103" s="3">
        <v>0.6782</v>
      </c>
      <c r="G103" s="3">
        <v>0.6776</v>
      </c>
      <c r="H103" s="3">
        <v>0.677</v>
      </c>
      <c r="J103" s="4">
        <v>178</v>
      </c>
      <c r="K103" s="3">
        <v>0.9104</v>
      </c>
      <c r="L103" s="3">
        <v>0.9097</v>
      </c>
      <c r="M103" s="3">
        <v>0.909</v>
      </c>
      <c r="N103" s="3">
        <v>0.9083</v>
      </c>
    </row>
    <row r="104" spans="4:14" ht="12.75">
      <c r="D104" s="3">
        <v>179</v>
      </c>
      <c r="E104" s="3">
        <v>0.6765</v>
      </c>
      <c r="F104" s="3">
        <v>0.6759</v>
      </c>
      <c r="G104" s="3">
        <v>0.6753</v>
      </c>
      <c r="H104" s="3">
        <v>0.6748</v>
      </c>
      <c r="J104" s="4">
        <v>179</v>
      </c>
      <c r="K104" s="3">
        <v>0.9077</v>
      </c>
      <c r="L104" s="3">
        <v>0.9069</v>
      </c>
      <c r="M104" s="3">
        <v>0.9063</v>
      </c>
      <c r="N104" s="3">
        <v>0.9056</v>
      </c>
    </row>
    <row r="105" spans="4:14" ht="12.75">
      <c r="D105" s="3"/>
      <c r="E105" s="3"/>
      <c r="F105" s="3"/>
      <c r="G105" s="3"/>
      <c r="H105" s="3"/>
      <c r="J105" s="4"/>
      <c r="K105" s="3"/>
      <c r="L105" s="3"/>
      <c r="M105" s="3"/>
      <c r="N105" s="3"/>
    </row>
    <row r="106" spans="4:14" ht="12.75">
      <c r="D106" s="3">
        <v>180</v>
      </c>
      <c r="E106" s="3">
        <v>0.6742</v>
      </c>
      <c r="F106" s="3">
        <v>0.6736</v>
      </c>
      <c r="G106" s="3">
        <v>0.6731</v>
      </c>
      <c r="H106" s="3">
        <v>0.6725</v>
      </c>
      <c r="J106" s="4">
        <v>180</v>
      </c>
      <c r="K106" s="3">
        <v>0.9049</v>
      </c>
      <c r="L106" s="3">
        <v>0.9042</v>
      </c>
      <c r="M106" s="3">
        <v>0.9036</v>
      </c>
      <c r="N106" s="3">
        <v>0.9029</v>
      </c>
    </row>
    <row r="107" spans="4:14" ht="12.75">
      <c r="D107" s="3">
        <v>181</v>
      </c>
      <c r="E107" s="3">
        <v>0.6719</v>
      </c>
      <c r="F107" s="3">
        <v>0.6713</v>
      </c>
      <c r="G107" s="3">
        <v>0.6708</v>
      </c>
      <c r="H107" s="3">
        <v>0.6702</v>
      </c>
      <c r="J107" s="4">
        <v>181</v>
      </c>
      <c r="K107" s="3">
        <v>0.9023</v>
      </c>
      <c r="L107" s="3">
        <v>0.9016</v>
      </c>
      <c r="M107" s="3">
        <v>0.9009</v>
      </c>
      <c r="N107" s="3">
        <v>0.9003</v>
      </c>
    </row>
    <row r="108" spans="4:14" ht="12.75">
      <c r="D108" s="3">
        <v>182</v>
      </c>
      <c r="E108" s="3">
        <v>0.6696</v>
      </c>
      <c r="F108" s="3">
        <v>0.6691</v>
      </c>
      <c r="G108" s="3">
        <v>0.6686</v>
      </c>
      <c r="H108" s="3">
        <v>0.668</v>
      </c>
      <c r="J108" s="4">
        <v>182</v>
      </c>
      <c r="K108" s="3">
        <v>0.8996</v>
      </c>
      <c r="L108" s="3">
        <v>0.899</v>
      </c>
      <c r="M108" s="3">
        <v>0.8984</v>
      </c>
      <c r="N108" s="3">
        <v>0.8977</v>
      </c>
    </row>
    <row r="109" spans="4:14" ht="12.75">
      <c r="D109" s="3">
        <v>183</v>
      </c>
      <c r="E109" s="3">
        <v>0.6675</v>
      </c>
      <c r="F109" s="3">
        <v>0.6669</v>
      </c>
      <c r="G109" s="3">
        <v>0.6663</v>
      </c>
      <c r="H109" s="3">
        <v>0.6659</v>
      </c>
      <c r="J109" s="4">
        <v>183</v>
      </c>
      <c r="K109" s="3">
        <v>0.8971</v>
      </c>
      <c r="L109" s="3">
        <v>0.8965</v>
      </c>
      <c r="M109" s="3">
        <v>0.8959</v>
      </c>
      <c r="N109" s="3">
        <v>0.8953</v>
      </c>
    </row>
    <row r="110" spans="4:14" ht="12.75">
      <c r="D110" s="3">
        <v>184</v>
      </c>
      <c r="E110" s="3">
        <v>0.6653</v>
      </c>
      <c r="F110" s="3">
        <v>0.6648</v>
      </c>
      <c r="G110" s="3">
        <v>0.6643</v>
      </c>
      <c r="H110" s="3">
        <v>0.6637</v>
      </c>
      <c r="J110" s="4">
        <v>184</v>
      </c>
      <c r="K110" s="3">
        <v>0.8946</v>
      </c>
      <c r="L110" s="3">
        <v>0.894</v>
      </c>
      <c r="M110" s="3">
        <v>0.8934</v>
      </c>
      <c r="N110" s="3">
        <v>0.8928</v>
      </c>
    </row>
    <row r="111" spans="4:14" ht="12.75">
      <c r="D111" s="3">
        <v>185</v>
      </c>
      <c r="E111" s="3">
        <v>0.6632</v>
      </c>
      <c r="F111" s="3">
        <v>0.6627</v>
      </c>
      <c r="G111" s="3">
        <v>0.6622</v>
      </c>
      <c r="H111" s="3">
        <v>0.6617</v>
      </c>
      <c r="J111" s="4">
        <v>185</v>
      </c>
      <c r="K111" s="3">
        <v>0.8922</v>
      </c>
      <c r="L111" s="3">
        <v>0.8916</v>
      </c>
      <c r="M111" s="3">
        <v>0.891</v>
      </c>
      <c r="N111" s="3">
        <v>0.8904</v>
      </c>
    </row>
    <row r="112" spans="4:14" ht="12.75">
      <c r="D112" s="3">
        <v>186</v>
      </c>
      <c r="E112" s="3">
        <v>0.6612</v>
      </c>
      <c r="F112" s="3">
        <v>0.6607</v>
      </c>
      <c r="G112" s="3">
        <v>0.6601</v>
      </c>
      <c r="H112" s="3">
        <v>0.6597</v>
      </c>
      <c r="J112" s="4">
        <v>186</v>
      </c>
      <c r="K112" s="3">
        <v>0.8898</v>
      </c>
      <c r="L112" s="3">
        <v>0.8892</v>
      </c>
      <c r="M112" s="3">
        <v>0.8886</v>
      </c>
      <c r="N112" s="3">
        <v>0.8881</v>
      </c>
    </row>
    <row r="113" spans="4:14" ht="12.75">
      <c r="D113" s="3">
        <v>187</v>
      </c>
      <c r="E113" s="3">
        <v>0.6591</v>
      </c>
      <c r="F113" s="3">
        <v>0.6586</v>
      </c>
      <c r="G113" s="3">
        <v>0.6581</v>
      </c>
      <c r="H113" s="3">
        <v>0.6577</v>
      </c>
      <c r="J113" s="4">
        <v>187</v>
      </c>
      <c r="K113" s="3">
        <v>0.8875</v>
      </c>
      <c r="L113" s="3">
        <v>0.8869</v>
      </c>
      <c r="M113" s="3">
        <v>0.8864</v>
      </c>
      <c r="N113" s="3">
        <v>0.8858</v>
      </c>
    </row>
    <row r="114" spans="4:14" ht="12.75">
      <c r="D114" s="3">
        <v>188</v>
      </c>
      <c r="E114" s="3">
        <v>0.6571</v>
      </c>
      <c r="F114" s="3">
        <v>0.6566</v>
      </c>
      <c r="G114" s="3">
        <v>0.6562</v>
      </c>
      <c r="H114" s="3">
        <v>0.6556</v>
      </c>
      <c r="J114" s="4">
        <v>188</v>
      </c>
      <c r="K114" s="3">
        <v>0.8852</v>
      </c>
      <c r="L114" s="3">
        <v>0.8847</v>
      </c>
      <c r="M114" s="3">
        <v>0.8841</v>
      </c>
      <c r="N114" s="3">
        <v>0.8835</v>
      </c>
    </row>
    <row r="115" spans="4:14" ht="12.75">
      <c r="D115" s="3">
        <v>189</v>
      </c>
      <c r="E115" s="3">
        <v>0.6552</v>
      </c>
      <c r="F115" s="3">
        <v>0.6547</v>
      </c>
      <c r="G115" s="3">
        <v>0.6542</v>
      </c>
      <c r="H115" s="3">
        <v>0.6537</v>
      </c>
      <c r="J115" s="4">
        <v>189</v>
      </c>
      <c r="K115" s="3">
        <v>0.883</v>
      </c>
      <c r="L115" s="3">
        <v>0.8824</v>
      </c>
      <c r="M115" s="3">
        <v>0.8818</v>
      </c>
      <c r="N115" s="3">
        <v>0.8813</v>
      </c>
    </row>
    <row r="116" spans="4:14" ht="12.75">
      <c r="D116" s="3"/>
      <c r="E116" s="3"/>
      <c r="F116" s="3"/>
      <c r="G116" s="3"/>
      <c r="H116" s="3"/>
      <c r="J116" s="4"/>
      <c r="K116" s="3"/>
      <c r="L116" s="3"/>
      <c r="M116" s="3"/>
      <c r="N116" s="3"/>
    </row>
    <row r="117" spans="4:14" ht="12.75">
      <c r="D117" s="3">
        <v>190</v>
      </c>
      <c r="E117" s="3">
        <v>0.6533</v>
      </c>
      <c r="F117" s="3">
        <v>0.6528</v>
      </c>
      <c r="G117" s="3">
        <v>0.6523</v>
      </c>
      <c r="H117" s="3">
        <v>0.6518</v>
      </c>
      <c r="J117" s="4">
        <v>190</v>
      </c>
      <c r="K117" s="3">
        <v>0.8808</v>
      </c>
      <c r="L117" s="3">
        <v>0.8802</v>
      </c>
      <c r="M117" s="3">
        <v>0.8797</v>
      </c>
      <c r="N117" s="3">
        <v>0.8791</v>
      </c>
    </row>
    <row r="118" spans="4:14" ht="12.75">
      <c r="D118" s="3">
        <v>191</v>
      </c>
      <c r="E118" s="3">
        <v>0.6513</v>
      </c>
      <c r="F118" s="3">
        <v>0.6509</v>
      </c>
      <c r="G118" s="3">
        <v>0.6505</v>
      </c>
      <c r="H118" s="3">
        <v>0.65</v>
      </c>
      <c r="J118" s="4">
        <v>191</v>
      </c>
      <c r="K118" s="3">
        <v>0.8786</v>
      </c>
      <c r="L118" s="3">
        <v>0.8781</v>
      </c>
      <c r="M118" s="3">
        <v>0.8776</v>
      </c>
      <c r="N118" s="3">
        <v>0.877</v>
      </c>
    </row>
    <row r="119" spans="4:14" ht="12.75">
      <c r="D119" s="3">
        <v>192</v>
      </c>
      <c r="E119" s="3">
        <v>0.6495</v>
      </c>
      <c r="F119" s="3">
        <v>0.6491</v>
      </c>
      <c r="G119" s="3">
        <v>0.6486</v>
      </c>
      <c r="H119" s="3">
        <v>0.6482</v>
      </c>
      <c r="J119" s="4">
        <v>192</v>
      </c>
      <c r="K119" s="3">
        <v>0.8765</v>
      </c>
      <c r="L119" s="3">
        <v>0.876</v>
      </c>
      <c r="M119" s="3">
        <v>0.8754</v>
      </c>
      <c r="N119" s="3">
        <v>0.875</v>
      </c>
    </row>
    <row r="120" spans="4:14" ht="12.75">
      <c r="D120" s="3">
        <v>193</v>
      </c>
      <c r="E120" s="3">
        <v>0.6477</v>
      </c>
      <c r="F120" s="3">
        <v>0.6473</v>
      </c>
      <c r="G120" s="3">
        <v>0.6468</v>
      </c>
      <c r="H120" s="3">
        <v>0.6463</v>
      </c>
      <c r="J120" s="4">
        <v>193</v>
      </c>
      <c r="K120" s="3">
        <v>0.8744</v>
      </c>
      <c r="L120" s="3">
        <v>0.8739</v>
      </c>
      <c r="M120" s="3">
        <v>0.8734</v>
      </c>
      <c r="N120" s="3">
        <v>0.8729</v>
      </c>
    </row>
    <row r="121" spans="4:14" ht="12.75">
      <c r="D121" s="3">
        <v>194</v>
      </c>
      <c r="E121" s="3">
        <v>0.6459</v>
      </c>
      <c r="F121" s="3">
        <v>0.6455</v>
      </c>
      <c r="G121" s="3">
        <v>0.645</v>
      </c>
      <c r="H121" s="3">
        <v>0.6446</v>
      </c>
      <c r="J121" s="4">
        <v>194</v>
      </c>
      <c r="K121" s="3">
        <v>0.8724</v>
      </c>
      <c r="L121" s="3">
        <v>0.872</v>
      </c>
      <c r="M121" s="3">
        <v>0.8715</v>
      </c>
      <c r="N121" s="3">
        <v>0.8709</v>
      </c>
    </row>
    <row r="122" spans="4:14" ht="12.75">
      <c r="D122" s="3">
        <v>195</v>
      </c>
      <c r="E122" s="3">
        <v>0.6442</v>
      </c>
      <c r="F122" s="3">
        <v>0.6437</v>
      </c>
      <c r="G122" s="3">
        <v>0.6433</v>
      </c>
      <c r="H122" s="3">
        <v>0.6428</v>
      </c>
      <c r="J122" s="4">
        <v>195</v>
      </c>
      <c r="K122" s="3">
        <v>0.8705</v>
      </c>
      <c r="L122" s="3">
        <v>0.87</v>
      </c>
      <c r="M122" s="3">
        <v>0.8695</v>
      </c>
      <c r="N122" s="3">
        <v>0.869</v>
      </c>
    </row>
    <row r="123" spans="4:14" ht="12.75">
      <c r="D123" s="3">
        <v>196</v>
      </c>
      <c r="E123" s="3">
        <v>0.6424</v>
      </c>
      <c r="F123" s="3">
        <v>0.642</v>
      </c>
      <c r="G123" s="3">
        <v>0.6416</v>
      </c>
      <c r="H123" s="3">
        <v>0.6412</v>
      </c>
      <c r="J123" s="4">
        <v>196</v>
      </c>
      <c r="K123" s="3">
        <v>0.8686</v>
      </c>
      <c r="L123" s="3">
        <v>0.868</v>
      </c>
      <c r="M123" s="3">
        <v>0.8676</v>
      </c>
      <c r="N123" s="3">
        <v>0.8671</v>
      </c>
    </row>
    <row r="124" spans="4:14" ht="12.75">
      <c r="D124" s="3">
        <v>197</v>
      </c>
      <c r="E124" s="3">
        <v>0.6408</v>
      </c>
      <c r="F124" s="3">
        <v>0.6403</v>
      </c>
      <c r="G124" s="3">
        <v>0.6398</v>
      </c>
      <c r="H124" s="3">
        <v>0.6395</v>
      </c>
      <c r="J124" s="4">
        <v>197</v>
      </c>
      <c r="K124" s="3">
        <v>0.8667</v>
      </c>
      <c r="L124" s="3">
        <v>0.8662</v>
      </c>
      <c r="M124" s="3">
        <v>0.8657</v>
      </c>
      <c r="N124" s="3">
        <v>0.8653</v>
      </c>
    </row>
    <row r="125" spans="4:14" ht="12.75">
      <c r="D125" s="3">
        <v>198</v>
      </c>
      <c r="E125" s="3">
        <v>0.6391</v>
      </c>
      <c r="F125" s="3">
        <v>0.6387</v>
      </c>
      <c r="G125" s="3">
        <v>0.6382</v>
      </c>
      <c r="H125" s="3">
        <v>0.6379</v>
      </c>
      <c r="J125" s="4">
        <v>198</v>
      </c>
      <c r="K125" s="3">
        <v>0.8649</v>
      </c>
      <c r="L125" s="3">
        <v>0.8644</v>
      </c>
      <c r="M125" s="3">
        <v>0.8639</v>
      </c>
      <c r="N125" s="3">
        <v>0.8635</v>
      </c>
    </row>
    <row r="126" spans="4:14" ht="12.75">
      <c r="D126" s="3">
        <v>199</v>
      </c>
      <c r="E126" s="3">
        <v>0.6374</v>
      </c>
      <c r="F126" s="3">
        <v>0.6371</v>
      </c>
      <c r="G126" s="3">
        <v>0.6366</v>
      </c>
      <c r="H126" s="3">
        <v>0.6363</v>
      </c>
      <c r="J126" s="4">
        <v>199</v>
      </c>
      <c r="K126" s="3">
        <v>0.863</v>
      </c>
      <c r="L126" s="3">
        <v>0.8626</v>
      </c>
      <c r="M126" s="3">
        <v>0.8621</v>
      </c>
      <c r="N126" s="3">
        <v>0.8617</v>
      </c>
    </row>
    <row r="127" spans="4:14" ht="12.75">
      <c r="D127" s="3"/>
      <c r="E127" s="3"/>
      <c r="F127" s="3"/>
      <c r="G127" s="3"/>
      <c r="H127" s="3"/>
      <c r="J127" s="4"/>
      <c r="K127" s="3"/>
      <c r="L127" s="3"/>
      <c r="M127" s="3"/>
      <c r="N127" s="3"/>
    </row>
    <row r="128" spans="4:14" ht="12.75">
      <c r="D128" s="3">
        <v>200</v>
      </c>
      <c r="E128" s="3">
        <v>0.6358</v>
      </c>
      <c r="F128" s="3">
        <v>0.6355</v>
      </c>
      <c r="G128" s="3">
        <v>0.6351</v>
      </c>
      <c r="H128" s="3">
        <v>0.6347</v>
      </c>
      <c r="J128" s="4">
        <v>200</v>
      </c>
      <c r="K128" s="3">
        <v>0.8612</v>
      </c>
      <c r="L128" s="3">
        <v>0.8608</v>
      </c>
      <c r="M128" s="3">
        <v>0.8604</v>
      </c>
      <c r="N128" s="3">
        <v>0.86</v>
      </c>
    </row>
    <row r="129" spans="4:14" ht="12.75">
      <c r="D129" s="3">
        <v>201</v>
      </c>
      <c r="E129" s="3">
        <v>0.6343</v>
      </c>
      <c r="F129" s="3">
        <v>0.6338</v>
      </c>
      <c r="G129" s="3">
        <v>0.6335</v>
      </c>
      <c r="H129" s="3">
        <v>0.6331</v>
      </c>
      <c r="J129" s="4">
        <v>201</v>
      </c>
      <c r="K129" s="3">
        <v>0.8595</v>
      </c>
      <c r="L129" s="3">
        <v>0.859</v>
      </c>
      <c r="M129" s="3">
        <v>0.8587</v>
      </c>
      <c r="N129" s="3">
        <v>0.8583</v>
      </c>
    </row>
    <row r="130" spans="4:14" ht="12.75">
      <c r="D130" s="3">
        <v>202</v>
      </c>
      <c r="E130" s="3">
        <v>0.6327</v>
      </c>
      <c r="F130" s="3">
        <v>0.6323</v>
      </c>
      <c r="G130" s="3">
        <v>0.632</v>
      </c>
      <c r="H130" s="3">
        <v>0.6316</v>
      </c>
      <c r="J130" s="4">
        <v>202</v>
      </c>
      <c r="K130" s="3">
        <v>0.8578</v>
      </c>
      <c r="L130" s="3">
        <v>0.8574</v>
      </c>
      <c r="M130" s="3">
        <v>0.857</v>
      </c>
      <c r="N130" s="3">
        <v>0.8566</v>
      </c>
    </row>
    <row r="131" spans="4:14" ht="12.75">
      <c r="D131" s="3">
        <v>203</v>
      </c>
      <c r="E131" s="3">
        <v>0.6312</v>
      </c>
      <c r="F131" s="3">
        <v>0.6308</v>
      </c>
      <c r="G131" s="3">
        <v>0.6305</v>
      </c>
      <c r="H131" s="3">
        <v>0.63</v>
      </c>
      <c r="J131" s="4">
        <v>203</v>
      </c>
      <c r="K131" s="3">
        <v>0.8562</v>
      </c>
      <c r="L131" s="3">
        <v>0.8558</v>
      </c>
      <c r="M131" s="3">
        <v>0.8554</v>
      </c>
      <c r="N131" s="3">
        <v>0.8549</v>
      </c>
    </row>
    <row r="132" spans="4:14" ht="12.75">
      <c r="D132" s="3">
        <v>204</v>
      </c>
      <c r="E132" s="3">
        <v>0.6297</v>
      </c>
      <c r="F132" s="3">
        <v>0.6294</v>
      </c>
      <c r="G132" s="3">
        <v>0.629</v>
      </c>
      <c r="H132" s="3">
        <v>0.6286</v>
      </c>
      <c r="J132" s="4">
        <v>204</v>
      </c>
      <c r="K132" s="3">
        <v>0.8546</v>
      </c>
      <c r="L132" s="3">
        <v>0.8542</v>
      </c>
      <c r="M132" s="3">
        <v>0.8538</v>
      </c>
      <c r="N132" s="3">
        <v>0.8534</v>
      </c>
    </row>
    <row r="133" spans="4:14" ht="12.75">
      <c r="D133" s="3">
        <v>205</v>
      </c>
      <c r="E133" s="3">
        <v>0.6282</v>
      </c>
      <c r="F133" s="3">
        <v>0.6279</v>
      </c>
      <c r="G133" s="3">
        <v>0.6276</v>
      </c>
      <c r="H133" s="3">
        <v>0.6271</v>
      </c>
      <c r="J133" s="4">
        <v>205</v>
      </c>
      <c r="K133" s="3">
        <v>0.853</v>
      </c>
      <c r="L133" s="3">
        <v>0.8526</v>
      </c>
      <c r="M133" s="3">
        <v>0.8523</v>
      </c>
      <c r="N133" s="3">
        <v>0.8518</v>
      </c>
    </row>
    <row r="134" spans="4:14" ht="12.75">
      <c r="D134" s="3">
        <v>206</v>
      </c>
      <c r="E134" s="3">
        <v>0.6268</v>
      </c>
      <c r="F134" s="3">
        <v>0.6264</v>
      </c>
      <c r="G134" s="3">
        <v>0.6261</v>
      </c>
      <c r="H134" s="3">
        <v>0.6258</v>
      </c>
      <c r="J134" s="4">
        <v>206</v>
      </c>
      <c r="K134" s="3">
        <v>0.8515</v>
      </c>
      <c r="L134" s="3">
        <v>0.8511</v>
      </c>
      <c r="M134" s="3">
        <v>0.8507</v>
      </c>
      <c r="N134" s="3">
        <v>0.8504</v>
      </c>
    </row>
    <row r="135" spans="4:14" ht="12.75">
      <c r="D135" s="3">
        <v>207</v>
      </c>
      <c r="E135" s="3">
        <v>0.6254</v>
      </c>
      <c r="F135" s="3">
        <v>0.625</v>
      </c>
      <c r="G135" s="3">
        <v>0.6246</v>
      </c>
      <c r="H135" s="3">
        <v>0.6243</v>
      </c>
      <c r="J135" s="4">
        <v>207</v>
      </c>
      <c r="K135" s="3">
        <v>0.8499</v>
      </c>
      <c r="L135" s="3">
        <v>0.8496</v>
      </c>
      <c r="M135" s="3">
        <v>0.8492</v>
      </c>
      <c r="N135" s="3">
        <v>0.8488</v>
      </c>
    </row>
    <row r="136" spans="4:14" ht="12.75">
      <c r="D136" s="3">
        <v>208</v>
      </c>
      <c r="E136" s="3">
        <v>0.624</v>
      </c>
      <c r="F136" s="3">
        <v>0.6236</v>
      </c>
      <c r="G136" s="3">
        <v>0.6233</v>
      </c>
      <c r="H136" s="3">
        <v>0.6229</v>
      </c>
      <c r="J136" s="4">
        <v>208</v>
      </c>
      <c r="K136" s="3">
        <v>0.8485</v>
      </c>
      <c r="L136" s="3">
        <v>0.8481</v>
      </c>
      <c r="M136" s="3">
        <v>0.8478</v>
      </c>
      <c r="N136" s="3">
        <v>0.8473</v>
      </c>
    </row>
    <row r="137" spans="4:14" ht="12.75">
      <c r="D137" s="3">
        <v>209</v>
      </c>
      <c r="E137" s="3">
        <v>0.6226</v>
      </c>
      <c r="F137" s="3">
        <v>0.6222</v>
      </c>
      <c r="G137" s="3">
        <v>0.6219</v>
      </c>
      <c r="H137" s="3">
        <v>0.6216</v>
      </c>
      <c r="J137" s="4">
        <v>209</v>
      </c>
      <c r="K137" s="3">
        <v>0.847</v>
      </c>
      <c r="L137" s="3">
        <v>0.8466</v>
      </c>
      <c r="M137" s="3">
        <v>0.8463</v>
      </c>
      <c r="N137" s="3">
        <v>0.846</v>
      </c>
    </row>
    <row r="138" spans="4:14" ht="12.75">
      <c r="D138" s="3"/>
      <c r="E138" s="3"/>
      <c r="F138" s="3"/>
      <c r="G138" s="3"/>
      <c r="H138" s="3"/>
      <c r="J138" s="4"/>
      <c r="K138" s="3"/>
      <c r="L138" s="3"/>
      <c r="M138" s="3"/>
      <c r="N138" s="3"/>
    </row>
    <row r="139" spans="4:14" ht="12.75">
      <c r="D139" s="3">
        <v>210</v>
      </c>
      <c r="E139" s="3">
        <v>0.6212</v>
      </c>
      <c r="F139" s="3">
        <v>0.621</v>
      </c>
      <c r="G139" s="3">
        <v>0.6207</v>
      </c>
      <c r="H139" s="3">
        <v>0.6203</v>
      </c>
      <c r="J139" s="4">
        <v>210</v>
      </c>
      <c r="K139" s="3">
        <v>0.8456</v>
      </c>
      <c r="L139" s="3">
        <v>0.8453</v>
      </c>
      <c r="M139" s="3">
        <v>0.845</v>
      </c>
      <c r="N139" s="3">
        <v>0.8446</v>
      </c>
    </row>
    <row r="140" spans="4:14" ht="12.75">
      <c r="D140" s="3">
        <v>211</v>
      </c>
      <c r="E140" s="3">
        <v>0.62</v>
      </c>
      <c r="F140" s="3">
        <v>0.6196</v>
      </c>
      <c r="G140" s="3">
        <v>0.6193</v>
      </c>
      <c r="H140" s="3">
        <v>0.619</v>
      </c>
      <c r="J140" s="4">
        <v>211</v>
      </c>
      <c r="K140" s="3">
        <v>0.8443</v>
      </c>
      <c r="L140" s="3">
        <v>0.8439</v>
      </c>
      <c r="M140" s="3">
        <v>0.8436</v>
      </c>
      <c r="N140" s="3">
        <v>0.8433</v>
      </c>
    </row>
    <row r="141" spans="4:14" ht="12.75">
      <c r="D141" s="3">
        <v>212</v>
      </c>
      <c r="E141" s="3">
        <v>0.6187</v>
      </c>
      <c r="F141" s="3">
        <v>0.6184</v>
      </c>
      <c r="G141" s="3">
        <v>0.618</v>
      </c>
      <c r="H141" s="3">
        <v>0.6177</v>
      </c>
      <c r="J141" s="4">
        <v>212</v>
      </c>
      <c r="K141" s="3">
        <v>0.8429</v>
      </c>
      <c r="L141" s="3">
        <v>0.8426</v>
      </c>
      <c r="M141" s="3">
        <v>0.8422</v>
      </c>
      <c r="N141" s="3">
        <v>0.8419</v>
      </c>
    </row>
    <row r="142" spans="4:14" ht="12.75">
      <c r="D142" s="3">
        <v>213</v>
      </c>
      <c r="E142" s="3">
        <v>0.6174</v>
      </c>
      <c r="F142" s="3">
        <v>0.6171</v>
      </c>
      <c r="G142" s="3">
        <v>0.6168</v>
      </c>
      <c r="H142" s="3">
        <v>0.6164</v>
      </c>
      <c r="J142" s="4">
        <v>213</v>
      </c>
      <c r="K142" s="3">
        <v>0.8415</v>
      </c>
      <c r="L142" s="3">
        <v>0.8412</v>
      </c>
      <c r="M142" s="3">
        <v>0.8409</v>
      </c>
      <c r="N142" s="3">
        <v>0.8406</v>
      </c>
    </row>
    <row r="143" spans="4:14" ht="12.75">
      <c r="D143" s="3">
        <v>214</v>
      </c>
      <c r="E143" s="3">
        <v>0.6162</v>
      </c>
      <c r="F143" s="3">
        <v>0.6159</v>
      </c>
      <c r="G143" s="3">
        <v>0.6155</v>
      </c>
      <c r="H143" s="3">
        <v>0.6152</v>
      </c>
      <c r="J143" s="4">
        <v>214</v>
      </c>
      <c r="K143" s="3">
        <v>0.8403</v>
      </c>
      <c r="L143" s="3">
        <v>0.84</v>
      </c>
      <c r="M143" s="3">
        <v>0.8396</v>
      </c>
      <c r="N143" s="3">
        <v>0.8393</v>
      </c>
    </row>
    <row r="144" spans="4:14" ht="12.75">
      <c r="D144" s="3">
        <v>215</v>
      </c>
      <c r="E144" s="3">
        <v>0.6149</v>
      </c>
      <c r="F144" s="3">
        <v>0.6146</v>
      </c>
      <c r="G144" s="3">
        <v>0.6143</v>
      </c>
      <c r="H144" s="3">
        <v>0.614</v>
      </c>
      <c r="J144" s="4">
        <v>215</v>
      </c>
      <c r="K144" s="3">
        <v>0.839</v>
      </c>
      <c r="L144" s="3">
        <v>0.8387</v>
      </c>
      <c r="M144" s="3">
        <v>0.8384</v>
      </c>
      <c r="N144" s="3">
        <v>0.8381</v>
      </c>
    </row>
    <row r="145" spans="4:14" ht="12.75">
      <c r="D145" s="3">
        <v>216</v>
      </c>
      <c r="E145" s="3">
        <v>0.6137</v>
      </c>
      <c r="F145" s="3">
        <v>0.6134</v>
      </c>
      <c r="G145" s="3">
        <v>0.6131</v>
      </c>
      <c r="H145" s="3">
        <v>0.6128</v>
      </c>
      <c r="J145" s="4">
        <v>216</v>
      </c>
      <c r="K145" s="3">
        <v>0.8378</v>
      </c>
      <c r="L145" s="3">
        <v>0.8374</v>
      </c>
      <c r="M145" s="3">
        <v>0.8372</v>
      </c>
      <c r="N145" s="3">
        <v>0.8368</v>
      </c>
    </row>
    <row r="146" spans="4:14" ht="12.75">
      <c r="D146" s="3">
        <v>217</v>
      </c>
      <c r="E146" s="3">
        <v>0.6125</v>
      </c>
      <c r="F146" s="3">
        <v>0.6122</v>
      </c>
      <c r="G146" s="3">
        <v>0.6119</v>
      </c>
      <c r="H146" s="3">
        <v>0.6117</v>
      </c>
      <c r="J146" s="4">
        <v>217</v>
      </c>
      <c r="K146" s="3">
        <v>0.8365</v>
      </c>
      <c r="L146" s="3">
        <v>0.8363</v>
      </c>
      <c r="M146" s="3">
        <v>0.836</v>
      </c>
      <c r="N146" s="3">
        <v>0.8357</v>
      </c>
    </row>
    <row r="147" spans="4:14" ht="12.75">
      <c r="D147" s="3">
        <v>218</v>
      </c>
      <c r="E147" s="3">
        <v>0.6114</v>
      </c>
      <c r="F147" s="3">
        <v>0.6111</v>
      </c>
      <c r="G147" s="3">
        <v>0.6108</v>
      </c>
      <c r="H147" s="3">
        <v>0.6105</v>
      </c>
      <c r="J147" s="4">
        <v>218</v>
      </c>
      <c r="K147" s="3">
        <v>0.8354</v>
      </c>
      <c r="L147" s="3">
        <v>0.8351</v>
      </c>
      <c r="M147" s="3">
        <v>0.8348</v>
      </c>
      <c r="N147" s="3">
        <v>0.8345</v>
      </c>
    </row>
    <row r="148" spans="4:14" ht="12.75">
      <c r="D148" s="3">
        <v>219</v>
      </c>
      <c r="E148" s="3">
        <v>0.6102</v>
      </c>
      <c r="F148" s="3">
        <v>0.61</v>
      </c>
      <c r="G148" s="3">
        <v>0.6097</v>
      </c>
      <c r="H148" s="3">
        <v>0.6094</v>
      </c>
      <c r="J148" s="4">
        <v>219</v>
      </c>
      <c r="K148" s="3">
        <v>0.8342</v>
      </c>
      <c r="L148" s="3">
        <v>0.834</v>
      </c>
      <c r="M148" s="3">
        <v>0.8337</v>
      </c>
      <c r="N148" s="3">
        <v>0.8334</v>
      </c>
    </row>
    <row r="149" spans="4:14" ht="12.75">
      <c r="D149" s="3"/>
      <c r="E149" s="3"/>
      <c r="F149" s="3"/>
      <c r="G149" s="3"/>
      <c r="H149" s="3"/>
      <c r="J149" s="4"/>
      <c r="K149" s="3"/>
      <c r="L149" s="3"/>
      <c r="M149" s="3"/>
      <c r="N149" s="3"/>
    </row>
    <row r="150" spans="4:14" ht="12.75">
      <c r="D150" s="3">
        <v>220</v>
      </c>
      <c r="E150" s="3">
        <v>0.6091</v>
      </c>
      <c r="F150" s="3">
        <v>0.6088</v>
      </c>
      <c r="G150" s="3">
        <v>0.6085</v>
      </c>
      <c r="H150" s="3">
        <v>0.6082</v>
      </c>
      <c r="J150" s="4">
        <v>220</v>
      </c>
      <c r="K150" s="3">
        <v>0.8331</v>
      </c>
      <c r="L150" s="3">
        <v>0.8328</v>
      </c>
      <c r="M150" s="3">
        <v>0.8325</v>
      </c>
      <c r="N150" s="3">
        <v>0.8322</v>
      </c>
    </row>
    <row r="151" spans="4:14" ht="12.75">
      <c r="D151" s="3">
        <v>221</v>
      </c>
      <c r="E151" s="3">
        <v>0.608</v>
      </c>
      <c r="F151" s="3">
        <v>0.6077</v>
      </c>
      <c r="G151" s="3">
        <v>0.6075</v>
      </c>
      <c r="H151" s="3">
        <v>0.6071</v>
      </c>
      <c r="J151" s="4">
        <v>221</v>
      </c>
      <c r="K151" s="3">
        <v>0.832</v>
      </c>
      <c r="L151" s="3">
        <v>0.8317</v>
      </c>
      <c r="M151" s="3">
        <v>0.8315</v>
      </c>
      <c r="N151" s="3">
        <v>0.8311</v>
      </c>
    </row>
    <row r="152" spans="4:14" ht="12.75">
      <c r="D152" s="3">
        <v>222</v>
      </c>
      <c r="E152" s="3">
        <v>0.6069</v>
      </c>
      <c r="F152" s="3">
        <v>0.6067</v>
      </c>
      <c r="G152" s="3">
        <v>0.6063</v>
      </c>
      <c r="H152" s="3">
        <v>0.6061</v>
      </c>
      <c r="J152" s="4">
        <v>222</v>
      </c>
      <c r="K152" s="3">
        <v>0.8309</v>
      </c>
      <c r="L152" s="3">
        <v>0.8307</v>
      </c>
      <c r="M152" s="3">
        <v>0.8303</v>
      </c>
      <c r="N152" s="3">
        <v>0.8301</v>
      </c>
    </row>
    <row r="153" spans="4:14" ht="12.75">
      <c r="D153" s="3">
        <v>223</v>
      </c>
      <c r="E153" s="3">
        <v>0.6059</v>
      </c>
      <c r="F153" s="3">
        <v>0.6056</v>
      </c>
      <c r="G153" s="3">
        <v>0.6053</v>
      </c>
      <c r="H153" s="3">
        <v>0.605</v>
      </c>
      <c r="J153" s="4">
        <v>223</v>
      </c>
      <c r="K153" s="3">
        <v>0.8299</v>
      </c>
      <c r="L153" s="3">
        <v>0.8296</v>
      </c>
      <c r="M153" s="3">
        <v>0.8293</v>
      </c>
      <c r="N153" s="3">
        <v>0.8291</v>
      </c>
    </row>
    <row r="154" spans="4:14" ht="12.75">
      <c r="D154" s="3">
        <v>224</v>
      </c>
      <c r="E154" s="3">
        <v>0.6048</v>
      </c>
      <c r="F154" s="3">
        <v>0.6046</v>
      </c>
      <c r="G154" s="3">
        <v>0.6043</v>
      </c>
      <c r="H154" s="3">
        <v>0.604</v>
      </c>
      <c r="J154" s="4">
        <v>224</v>
      </c>
      <c r="K154" s="3">
        <v>0.8288</v>
      </c>
      <c r="L154" s="3">
        <v>0.8286</v>
      </c>
      <c r="M154" s="3">
        <v>0.8283</v>
      </c>
      <c r="N154" s="3">
        <v>0.8281</v>
      </c>
    </row>
    <row r="155" spans="4:14" ht="12.75">
      <c r="D155" s="3">
        <v>225</v>
      </c>
      <c r="E155" s="3">
        <v>0.6038</v>
      </c>
      <c r="F155" s="3">
        <v>0.6036</v>
      </c>
      <c r="G155" s="3">
        <v>0.6032</v>
      </c>
      <c r="H155" s="3">
        <v>0.603</v>
      </c>
      <c r="J155" s="4">
        <v>225</v>
      </c>
      <c r="K155" s="3">
        <v>0.8278</v>
      </c>
      <c r="L155" s="3">
        <v>0.8276</v>
      </c>
      <c r="M155" s="3">
        <v>0.8273</v>
      </c>
      <c r="N155" s="3">
        <v>0.8271</v>
      </c>
    </row>
    <row r="156" spans="4:14" ht="12.75">
      <c r="D156" s="3">
        <v>226</v>
      </c>
      <c r="E156" s="3">
        <v>0.6028</v>
      </c>
      <c r="F156" s="3">
        <v>0.6025</v>
      </c>
      <c r="G156" s="3">
        <v>0.6023</v>
      </c>
      <c r="H156" s="3">
        <v>0.602</v>
      </c>
      <c r="J156" s="4">
        <v>226</v>
      </c>
      <c r="K156" s="3">
        <v>0.8268</v>
      </c>
      <c r="L156" s="3">
        <v>0.8265</v>
      </c>
      <c r="M156" s="3">
        <v>0.8263</v>
      </c>
      <c r="N156" s="3">
        <v>0.8261</v>
      </c>
    </row>
    <row r="157" spans="4:14" ht="12.75">
      <c r="D157" s="3">
        <v>227</v>
      </c>
      <c r="E157" s="3">
        <v>0.6018</v>
      </c>
      <c r="F157" s="3">
        <v>0.6015</v>
      </c>
      <c r="G157" s="3">
        <v>0.6013</v>
      </c>
      <c r="H157" s="3">
        <v>0.6011</v>
      </c>
      <c r="J157" s="4">
        <v>227</v>
      </c>
      <c r="K157" s="3">
        <v>0.8259</v>
      </c>
      <c r="L157" s="3">
        <v>0.8256</v>
      </c>
      <c r="M157" s="3">
        <v>0.8253</v>
      </c>
      <c r="N157" s="3">
        <v>0.8252</v>
      </c>
    </row>
    <row r="158" spans="4:14" ht="12.75">
      <c r="D158" s="3">
        <v>228</v>
      </c>
      <c r="E158" s="3">
        <v>0.6008</v>
      </c>
      <c r="F158" s="3">
        <v>0.6005</v>
      </c>
      <c r="G158" s="3">
        <v>0.6003</v>
      </c>
      <c r="H158" s="3">
        <v>0.6001</v>
      </c>
      <c r="J158" s="4">
        <v>228</v>
      </c>
      <c r="K158" s="3">
        <v>0.8249</v>
      </c>
      <c r="L158" s="3">
        <v>0.8246</v>
      </c>
      <c r="M158" s="3">
        <v>0.8244</v>
      </c>
      <c r="N158" s="3">
        <v>0.8242</v>
      </c>
    </row>
    <row r="159" spans="4:14" ht="12.75">
      <c r="D159" s="3">
        <v>229</v>
      </c>
      <c r="E159" s="3">
        <v>0.5999</v>
      </c>
      <c r="F159" s="3">
        <v>0.5996</v>
      </c>
      <c r="G159" s="3">
        <v>0.5994</v>
      </c>
      <c r="H159" s="3">
        <v>0.5992</v>
      </c>
      <c r="J159" s="4">
        <v>229</v>
      </c>
      <c r="K159" s="3">
        <v>0.824</v>
      </c>
      <c r="L159" s="3">
        <v>0.8237</v>
      </c>
      <c r="M159" s="3">
        <v>0.8235</v>
      </c>
      <c r="N159" s="3">
        <v>0.8233</v>
      </c>
    </row>
    <row r="160" spans="4:14" ht="12.75">
      <c r="D160" s="3"/>
      <c r="E160" s="3"/>
      <c r="F160" s="3"/>
      <c r="G160" s="3"/>
      <c r="H160" s="3"/>
      <c r="J160" s="4"/>
      <c r="K160" s="3"/>
      <c r="L160" s="3"/>
      <c r="M160" s="3"/>
      <c r="N160" s="3"/>
    </row>
    <row r="161" spans="4:14" ht="12.75">
      <c r="D161" s="3">
        <v>230</v>
      </c>
      <c r="E161" s="3">
        <v>0.5989</v>
      </c>
      <c r="F161" s="3">
        <v>0.5987</v>
      </c>
      <c r="G161" s="3">
        <v>0.5985</v>
      </c>
      <c r="H161" s="3">
        <v>0.5983</v>
      </c>
      <c r="J161" s="4">
        <v>230</v>
      </c>
      <c r="K161" s="3">
        <v>0.823</v>
      </c>
      <c r="L161" s="3">
        <v>0.8228</v>
      </c>
      <c r="M161" s="3">
        <v>0.8226</v>
      </c>
      <c r="N161" s="3">
        <v>0.8224</v>
      </c>
    </row>
    <row r="162" spans="4:14" ht="12.75">
      <c r="D162" s="3">
        <v>231</v>
      </c>
      <c r="E162" s="3">
        <v>0.598</v>
      </c>
      <c r="F162" s="3">
        <v>0.5978</v>
      </c>
      <c r="G162" s="3">
        <v>0.5976</v>
      </c>
      <c r="H162" s="3">
        <v>0.5974</v>
      </c>
      <c r="J162" s="4">
        <v>231</v>
      </c>
      <c r="K162" s="3">
        <v>0.8221</v>
      </c>
      <c r="L162" s="3">
        <v>0.8219</v>
      </c>
      <c r="M162" s="3">
        <v>0.8217</v>
      </c>
      <c r="N162" s="3">
        <v>0.8215</v>
      </c>
    </row>
    <row r="163" spans="4:14" ht="12.75">
      <c r="D163" s="3">
        <v>232</v>
      </c>
      <c r="E163" s="3">
        <v>0.5971</v>
      </c>
      <c r="F163" s="3">
        <v>0.5969</v>
      </c>
      <c r="G163" s="3">
        <v>0.5967</v>
      </c>
      <c r="H163" s="3">
        <v>0.5964</v>
      </c>
      <c r="J163" s="4">
        <v>232</v>
      </c>
      <c r="K163" s="3">
        <v>0.8213</v>
      </c>
      <c r="L163" s="3">
        <v>0.8211</v>
      </c>
      <c r="M163" s="3">
        <v>0.8209</v>
      </c>
      <c r="N163" s="3">
        <v>0.8206</v>
      </c>
    </row>
    <row r="164" spans="4:14" ht="12.75">
      <c r="D164" s="3">
        <v>233</v>
      </c>
      <c r="E164" s="3">
        <v>0.5962</v>
      </c>
      <c r="F164" s="3">
        <v>0.596</v>
      </c>
      <c r="G164" s="3">
        <v>0.5958</v>
      </c>
      <c r="H164" s="3">
        <v>0.5955</v>
      </c>
      <c r="J164" s="4">
        <v>233</v>
      </c>
      <c r="K164" s="3">
        <v>0.8204</v>
      </c>
      <c r="L164" s="3">
        <v>0.8202</v>
      </c>
      <c r="M164" s="3">
        <v>0.82</v>
      </c>
      <c r="N164" s="3">
        <v>0.8198</v>
      </c>
    </row>
    <row r="165" spans="4:14" ht="12.75">
      <c r="D165" s="3">
        <v>234</v>
      </c>
      <c r="E165" s="3">
        <v>0.5953</v>
      </c>
      <c r="F165" s="3">
        <v>0.5951</v>
      </c>
      <c r="G165" s="3">
        <v>0.5949</v>
      </c>
      <c r="H165" s="3">
        <v>0.5946</v>
      </c>
      <c r="J165" s="4">
        <v>234</v>
      </c>
      <c r="K165" s="3">
        <v>0.8196</v>
      </c>
      <c r="L165" s="3">
        <v>0.8194</v>
      </c>
      <c r="M165" s="3">
        <v>0.8192</v>
      </c>
      <c r="N165" s="3">
        <v>0.8189</v>
      </c>
    </row>
    <row r="166" spans="4:14" ht="12.75">
      <c r="D166" s="3">
        <v>235</v>
      </c>
      <c r="E166" s="3">
        <v>0.5945</v>
      </c>
      <c r="F166" s="3">
        <v>0.5943</v>
      </c>
      <c r="G166" s="3">
        <v>0.5941</v>
      </c>
      <c r="H166" s="3">
        <v>0.5938</v>
      </c>
      <c r="J166" s="4">
        <v>235</v>
      </c>
      <c r="K166" s="3">
        <v>0.8188</v>
      </c>
      <c r="L166" s="3">
        <v>0.8186</v>
      </c>
      <c r="M166" s="3">
        <v>0.8184</v>
      </c>
      <c r="N166" s="3">
        <v>0.8181</v>
      </c>
    </row>
    <row r="167" spans="4:14" ht="12.75">
      <c r="D167" s="3">
        <v>236</v>
      </c>
      <c r="E167" s="3">
        <v>0.5936</v>
      </c>
      <c r="F167" s="3">
        <v>0.5934</v>
      </c>
      <c r="G167" s="3">
        <v>0.5932</v>
      </c>
      <c r="H167" s="3">
        <v>0.593</v>
      </c>
      <c r="J167" s="4">
        <v>236</v>
      </c>
      <c r="K167" s="3">
        <v>0.818</v>
      </c>
      <c r="L167" s="3">
        <v>0.8178</v>
      </c>
      <c r="M167" s="3">
        <v>0.8175</v>
      </c>
      <c r="N167" s="3">
        <v>0.8173</v>
      </c>
    </row>
    <row r="168" spans="4:14" ht="12.75">
      <c r="D168" s="3">
        <v>237</v>
      </c>
      <c r="E168" s="3">
        <v>0.5928</v>
      </c>
      <c r="F168" s="3">
        <v>0.5926</v>
      </c>
      <c r="G168" s="3">
        <v>0.5924</v>
      </c>
      <c r="H168" s="3">
        <v>0.5922</v>
      </c>
      <c r="J168" s="4">
        <v>237</v>
      </c>
      <c r="K168" s="3">
        <v>0.8172</v>
      </c>
      <c r="L168" s="3">
        <v>0.817</v>
      </c>
      <c r="M168" s="3">
        <v>0.8168</v>
      </c>
      <c r="N168" s="3">
        <v>0.8166</v>
      </c>
    </row>
    <row r="169" spans="4:14" ht="12.75">
      <c r="D169" s="3">
        <v>238</v>
      </c>
      <c r="E169" s="3">
        <v>0.592</v>
      </c>
      <c r="F169" s="3">
        <v>0.5918</v>
      </c>
      <c r="G169" s="3">
        <v>0.5916</v>
      </c>
      <c r="H169" s="3">
        <v>0.5914</v>
      </c>
      <c r="J169" s="4">
        <v>238</v>
      </c>
      <c r="K169" s="3">
        <v>0.8164</v>
      </c>
      <c r="L169" s="3">
        <v>0.8162</v>
      </c>
      <c r="M169" s="3">
        <v>0.816</v>
      </c>
      <c r="N169" s="3">
        <v>0.8158</v>
      </c>
    </row>
    <row r="170" spans="4:14" ht="12.75">
      <c r="D170" s="3">
        <v>239</v>
      </c>
      <c r="E170" s="3">
        <v>0.5912</v>
      </c>
      <c r="F170" s="3">
        <v>0.591</v>
      </c>
      <c r="G170" s="3">
        <v>0.5908</v>
      </c>
      <c r="H170" s="3">
        <v>0.5906</v>
      </c>
      <c r="J170" s="4">
        <v>239</v>
      </c>
      <c r="K170" s="3">
        <v>0.8156</v>
      </c>
      <c r="L170" s="3">
        <v>0.8155</v>
      </c>
      <c r="M170" s="3">
        <v>0.8153</v>
      </c>
      <c r="N170" s="3">
        <v>0.8151</v>
      </c>
    </row>
    <row r="171" spans="4:14" ht="12.75">
      <c r="D171" s="3"/>
      <c r="E171" s="3"/>
      <c r="F171" s="3"/>
      <c r="G171" s="3"/>
      <c r="H171" s="3"/>
      <c r="J171" s="4"/>
      <c r="K171" s="3"/>
      <c r="L171" s="3"/>
      <c r="M171" s="3"/>
      <c r="N171" s="3"/>
    </row>
    <row r="172" spans="4:14" ht="12.75">
      <c r="D172" s="3">
        <v>240</v>
      </c>
      <c r="E172" s="3">
        <v>0.5904</v>
      </c>
      <c r="F172" s="3">
        <v>0.5902</v>
      </c>
      <c r="G172" s="3">
        <v>0.59</v>
      </c>
      <c r="H172" s="3">
        <v>0.5898</v>
      </c>
      <c r="J172" s="4">
        <v>240</v>
      </c>
      <c r="K172" s="3">
        <v>0.8149</v>
      </c>
      <c r="L172" s="3">
        <v>0.8147</v>
      </c>
      <c r="M172" s="3">
        <v>0.8145</v>
      </c>
      <c r="N172" s="3">
        <v>0.8143</v>
      </c>
    </row>
    <row r="173" spans="4:14" ht="12.75">
      <c r="D173" s="3">
        <v>241</v>
      </c>
      <c r="E173" s="3">
        <v>0.5897</v>
      </c>
      <c r="F173" s="3">
        <v>0.5894</v>
      </c>
      <c r="G173" s="3">
        <v>0.5893</v>
      </c>
      <c r="H173" s="3">
        <v>0.5891</v>
      </c>
      <c r="J173" s="4">
        <v>241</v>
      </c>
      <c r="K173" s="3">
        <v>0.8142</v>
      </c>
      <c r="L173" s="3">
        <v>0.814</v>
      </c>
      <c r="M173" s="3">
        <v>0.8138</v>
      </c>
      <c r="N173" s="3">
        <v>0.8136</v>
      </c>
    </row>
    <row r="174" spans="4:14" ht="12.75">
      <c r="D174" s="3">
        <v>242</v>
      </c>
      <c r="E174" s="3">
        <v>0.5889</v>
      </c>
      <c r="F174" s="3">
        <v>0.5887</v>
      </c>
      <c r="G174" s="3">
        <v>0.5885</v>
      </c>
      <c r="H174" s="3">
        <v>0.5883</v>
      </c>
      <c r="J174" s="4">
        <v>242</v>
      </c>
      <c r="K174" s="3">
        <v>0.8134</v>
      </c>
      <c r="L174" s="3">
        <v>0.8132</v>
      </c>
      <c r="M174" s="3">
        <v>0.8131</v>
      </c>
      <c r="N174" s="3">
        <v>0.8129</v>
      </c>
    </row>
    <row r="175" spans="4:14" ht="12.75">
      <c r="D175" s="3">
        <v>243</v>
      </c>
      <c r="E175" s="3">
        <v>0.5881</v>
      </c>
      <c r="F175" s="3">
        <v>0.5879</v>
      </c>
      <c r="G175" s="3">
        <v>0.5878</v>
      </c>
      <c r="H175" s="3">
        <v>0.5876</v>
      </c>
      <c r="J175" s="4">
        <v>243</v>
      </c>
      <c r="K175" s="3">
        <v>0.8127</v>
      </c>
      <c r="L175" s="3">
        <v>0.8125</v>
      </c>
      <c r="M175" s="3">
        <v>0.8124</v>
      </c>
      <c r="N175" s="3">
        <v>0.8122</v>
      </c>
    </row>
    <row r="176" spans="4:14" ht="12.75">
      <c r="D176" s="3">
        <v>244</v>
      </c>
      <c r="E176" s="3">
        <v>0.5874</v>
      </c>
      <c r="F176" s="3">
        <v>0.5872</v>
      </c>
      <c r="G176" s="3">
        <v>0.587</v>
      </c>
      <c r="H176" s="3">
        <v>0.5869</v>
      </c>
      <c r="J176" s="4">
        <v>244</v>
      </c>
      <c r="K176" s="3">
        <v>0.812</v>
      </c>
      <c r="L176" s="3">
        <v>0.8118</v>
      </c>
      <c r="M176" s="3">
        <v>0.8117</v>
      </c>
      <c r="N176" s="3">
        <v>0.8115</v>
      </c>
    </row>
    <row r="177" spans="4:14" ht="12.75">
      <c r="D177" s="3">
        <v>245</v>
      </c>
      <c r="E177" s="3">
        <v>0.5867</v>
      </c>
      <c r="F177" s="3">
        <v>0.5865</v>
      </c>
      <c r="G177" s="3">
        <v>0.5863</v>
      </c>
      <c r="H177" s="3">
        <v>0.5862</v>
      </c>
      <c r="J177" s="4">
        <v>245</v>
      </c>
      <c r="K177" s="3">
        <v>0.8113</v>
      </c>
      <c r="L177" s="3">
        <v>0.8112</v>
      </c>
      <c r="M177" s="3">
        <v>0.811</v>
      </c>
      <c r="N177" s="3">
        <v>0.8108</v>
      </c>
    </row>
    <row r="178" spans="4:14" ht="12.75">
      <c r="D178" s="3">
        <v>246</v>
      </c>
      <c r="E178" s="3">
        <v>0.586</v>
      </c>
      <c r="F178" s="3">
        <v>0.5858</v>
      </c>
      <c r="G178" s="3">
        <v>0.5856</v>
      </c>
      <c r="H178" s="3">
        <v>0.5854</v>
      </c>
      <c r="J178" s="4">
        <v>246</v>
      </c>
      <c r="K178" s="3">
        <v>0.8106</v>
      </c>
      <c r="L178" s="3">
        <v>0.8105</v>
      </c>
      <c r="M178" s="3">
        <v>0.8103</v>
      </c>
      <c r="N178" s="3">
        <v>0.8102</v>
      </c>
    </row>
    <row r="179" spans="4:14" ht="12.75">
      <c r="D179" s="3">
        <v>247</v>
      </c>
      <c r="E179" s="3">
        <v>0.5853</v>
      </c>
      <c r="F179" s="3">
        <v>0.5851</v>
      </c>
      <c r="G179" s="3">
        <v>0.5849</v>
      </c>
      <c r="H179" s="3">
        <v>0.5847</v>
      </c>
      <c r="J179" s="4">
        <v>247</v>
      </c>
      <c r="K179" s="3">
        <v>0.81</v>
      </c>
      <c r="L179" s="3">
        <v>0.8099</v>
      </c>
      <c r="M179" s="3">
        <v>0.8097</v>
      </c>
      <c r="N179" s="3">
        <v>0.8095</v>
      </c>
    </row>
    <row r="180" spans="4:14" ht="12.75">
      <c r="D180" s="3">
        <v>248</v>
      </c>
      <c r="E180" s="3">
        <v>0.5846</v>
      </c>
      <c r="F180" s="3">
        <v>0.5844</v>
      </c>
      <c r="G180" s="3">
        <v>0.5843</v>
      </c>
      <c r="H180" s="3">
        <v>0.5841</v>
      </c>
      <c r="J180" s="4">
        <v>248</v>
      </c>
      <c r="K180" s="3">
        <v>0.8093</v>
      </c>
      <c r="L180" s="3">
        <v>0.8092</v>
      </c>
      <c r="M180" s="3">
        <v>0.809</v>
      </c>
      <c r="N180" s="3">
        <v>0.8089</v>
      </c>
    </row>
    <row r="181" spans="4:14" ht="12.75">
      <c r="D181" s="3">
        <v>249</v>
      </c>
      <c r="E181" s="3">
        <v>0.584</v>
      </c>
      <c r="F181" s="3">
        <v>0.5838</v>
      </c>
      <c r="G181" s="3">
        <v>0.5836</v>
      </c>
      <c r="H181" s="3">
        <v>0.5834</v>
      </c>
      <c r="J181" s="4">
        <v>249</v>
      </c>
      <c r="K181" s="3">
        <v>0.8087</v>
      </c>
      <c r="L181" s="3">
        <v>0.8085</v>
      </c>
      <c r="M181" s="3">
        <v>0.8084</v>
      </c>
      <c r="N181" s="3">
        <v>0.8082</v>
      </c>
    </row>
    <row r="182" spans="4:14" ht="12.75">
      <c r="D182" s="3"/>
      <c r="E182" s="3"/>
      <c r="F182" s="3"/>
      <c r="G182" s="3"/>
      <c r="H182" s="3"/>
      <c r="J182" s="4"/>
      <c r="K182" s="3"/>
      <c r="L182" s="3"/>
      <c r="M182" s="3"/>
      <c r="N182" s="3"/>
    </row>
    <row r="183" spans="4:14" ht="12.75">
      <c r="D183" s="3">
        <v>250</v>
      </c>
      <c r="E183" s="3">
        <v>0.5833</v>
      </c>
      <c r="F183" s="3">
        <v>0.5831</v>
      </c>
      <c r="G183" s="3">
        <v>0.5829</v>
      </c>
      <c r="H183" s="3">
        <v>0.5828</v>
      </c>
      <c r="J183" s="4">
        <v>250</v>
      </c>
      <c r="K183" s="3">
        <v>0.8081</v>
      </c>
      <c r="L183" s="3">
        <v>0.8079</v>
      </c>
      <c r="M183" s="3">
        <v>0.8078</v>
      </c>
      <c r="N183" s="3">
        <v>0.8076</v>
      </c>
    </row>
    <row r="184" spans="4:14" ht="12.75">
      <c r="D184" s="3">
        <v>251</v>
      </c>
      <c r="E184" s="3">
        <v>0.5827</v>
      </c>
      <c r="F184" s="3">
        <v>0.5825</v>
      </c>
      <c r="G184" s="3">
        <v>0.5823</v>
      </c>
      <c r="H184" s="3">
        <v>0.5821</v>
      </c>
      <c r="J184" s="4">
        <v>251</v>
      </c>
      <c r="K184" s="3">
        <v>0.8075</v>
      </c>
      <c r="L184" s="3">
        <v>0.8073</v>
      </c>
      <c r="M184" s="3">
        <v>0.8071</v>
      </c>
      <c r="N184" s="3">
        <v>0.807</v>
      </c>
    </row>
    <row r="185" spans="4:14" ht="12.75">
      <c r="D185" s="3">
        <v>252</v>
      </c>
      <c r="E185" s="3">
        <v>0.582</v>
      </c>
      <c r="F185" s="3">
        <v>0.5819</v>
      </c>
      <c r="G185" s="3">
        <v>0.5817</v>
      </c>
      <c r="H185" s="3">
        <v>0.5816</v>
      </c>
      <c r="J185" s="4">
        <v>252</v>
      </c>
      <c r="K185" s="3">
        <v>0.8068</v>
      </c>
      <c r="L185" s="3">
        <v>0.8067</v>
      </c>
      <c r="M185" s="3">
        <v>0.8065</v>
      </c>
      <c r="N185" s="3">
        <v>0.8064</v>
      </c>
    </row>
    <row r="186" spans="4:14" ht="12.75">
      <c r="D186" s="3">
        <v>253</v>
      </c>
      <c r="E186" s="3">
        <v>0.5814</v>
      </c>
      <c r="F186" s="3">
        <v>0.5812</v>
      </c>
      <c r="G186" s="3">
        <v>0.5811</v>
      </c>
      <c r="H186" s="3">
        <v>0.5809</v>
      </c>
      <c r="J186" s="4">
        <v>253</v>
      </c>
      <c r="K186" s="3">
        <v>0.8062</v>
      </c>
      <c r="L186" s="3">
        <v>0.8061</v>
      </c>
      <c r="M186" s="3">
        <v>0.8059</v>
      </c>
      <c r="N186" s="3">
        <v>0.8058</v>
      </c>
    </row>
    <row r="187" spans="4:14" ht="12.75">
      <c r="D187" s="3">
        <v>254</v>
      </c>
      <c r="E187" s="3">
        <v>0.5808</v>
      </c>
      <c r="F187" s="3">
        <v>0.5806</v>
      </c>
      <c r="G187" s="3">
        <v>0.5805</v>
      </c>
      <c r="H187" s="3">
        <v>0.5804</v>
      </c>
      <c r="J187" s="4">
        <v>254</v>
      </c>
      <c r="K187" s="3">
        <v>0.8056</v>
      </c>
      <c r="L187" s="3">
        <v>0.8055</v>
      </c>
      <c r="M187" s="3">
        <v>0.8053</v>
      </c>
      <c r="N187" s="3">
        <v>0.8052</v>
      </c>
    </row>
    <row r="188" spans="4:14" ht="12.75">
      <c r="D188" s="3">
        <v>255</v>
      </c>
      <c r="E188" s="3">
        <v>0.5802</v>
      </c>
      <c r="F188" s="3">
        <v>0.58</v>
      </c>
      <c r="G188" s="3">
        <v>0.5799</v>
      </c>
      <c r="H188" s="3">
        <v>0.5797</v>
      </c>
      <c r="J188" s="4">
        <v>255</v>
      </c>
      <c r="K188" s="3">
        <v>0.805</v>
      </c>
      <c r="L188" s="3">
        <v>0.8049</v>
      </c>
      <c r="M188" s="3">
        <v>0.8047</v>
      </c>
      <c r="N188" s="3">
        <v>0.8046</v>
      </c>
    </row>
    <row r="189" spans="4:14" ht="12.75">
      <c r="D189" s="3">
        <v>256</v>
      </c>
      <c r="E189" s="3">
        <v>0.5796</v>
      </c>
      <c r="F189" s="3">
        <v>0.5794</v>
      </c>
      <c r="G189" s="3">
        <v>0.5793</v>
      </c>
      <c r="H189" s="3">
        <v>0.5791</v>
      </c>
      <c r="J189" s="4">
        <v>256</v>
      </c>
      <c r="K189" s="3">
        <v>0.8045</v>
      </c>
      <c r="L189" s="3">
        <v>0.8043</v>
      </c>
      <c r="M189" s="3">
        <v>0.8042</v>
      </c>
      <c r="N189" s="3">
        <v>0.804</v>
      </c>
    </row>
    <row r="190" spans="4:14" ht="12.75">
      <c r="D190" s="3">
        <v>257</v>
      </c>
      <c r="E190" s="3">
        <v>0.579</v>
      </c>
      <c r="F190" s="3">
        <v>0.5788</v>
      </c>
      <c r="G190" s="3">
        <v>0.5787</v>
      </c>
      <c r="H190" s="3">
        <v>0.5786</v>
      </c>
      <c r="J190" s="4">
        <v>257</v>
      </c>
      <c r="K190" s="3">
        <v>0.8038</v>
      </c>
      <c r="L190" s="3">
        <v>0.8037</v>
      </c>
      <c r="M190" s="3">
        <v>0.8036</v>
      </c>
      <c r="N190" s="3">
        <v>0.8034</v>
      </c>
    </row>
    <row r="191" spans="4:14" ht="12.75">
      <c r="D191" s="3">
        <v>258</v>
      </c>
      <c r="E191" s="3">
        <v>0.5784</v>
      </c>
      <c r="F191" s="3">
        <v>0.5783</v>
      </c>
      <c r="G191" s="3">
        <v>0.5781</v>
      </c>
      <c r="H191" s="3">
        <v>0.578</v>
      </c>
      <c r="J191" s="4">
        <v>258</v>
      </c>
      <c r="K191" s="3">
        <v>0.8033</v>
      </c>
      <c r="L191" s="3">
        <v>0.8032</v>
      </c>
      <c r="M191" s="3">
        <v>0.803</v>
      </c>
      <c r="N191" s="3">
        <v>0.8028</v>
      </c>
    </row>
    <row r="192" spans="4:14" ht="12.75">
      <c r="D192" s="3">
        <v>259</v>
      </c>
      <c r="E192" s="3">
        <v>0.5778</v>
      </c>
      <c r="F192" s="3">
        <v>0.5777</v>
      </c>
      <c r="G192" s="3">
        <v>0.5776</v>
      </c>
      <c r="H192" s="3">
        <v>0.5775</v>
      </c>
      <c r="J192" s="4">
        <v>259</v>
      </c>
      <c r="K192" s="3">
        <v>0.8027</v>
      </c>
      <c r="L192" s="3">
        <v>0.8026</v>
      </c>
      <c r="M192" s="3">
        <v>0.8024</v>
      </c>
      <c r="N192" s="3">
        <v>0.8023</v>
      </c>
    </row>
    <row r="193" spans="4:14" ht="12.75">
      <c r="D193" s="3"/>
      <c r="E193" s="3"/>
      <c r="F193" s="3"/>
      <c r="G193" s="3"/>
      <c r="H193" s="3"/>
      <c r="J193" s="4"/>
      <c r="K193" s="3"/>
      <c r="L193" s="3"/>
      <c r="M193" s="3"/>
      <c r="N193" s="3"/>
    </row>
    <row r="194" spans="4:14" ht="12.75">
      <c r="D194" s="3">
        <v>260</v>
      </c>
      <c r="E194" s="3">
        <v>0.5773</v>
      </c>
      <c r="F194" s="3">
        <v>0.5772</v>
      </c>
      <c r="G194" s="3">
        <v>0.577</v>
      </c>
      <c r="H194" s="3">
        <v>0.5769</v>
      </c>
      <c r="J194" s="4">
        <v>260</v>
      </c>
      <c r="K194" s="3">
        <v>0.8022</v>
      </c>
      <c r="L194" s="3">
        <v>0.8021</v>
      </c>
      <c r="M194" s="3">
        <v>0.8019</v>
      </c>
      <c r="N194" s="3">
        <v>0.8017</v>
      </c>
    </row>
    <row r="195" spans="4:14" ht="12.75">
      <c r="D195" s="3">
        <v>261</v>
      </c>
      <c r="E195" s="3">
        <v>0.5768</v>
      </c>
      <c r="F195" s="3">
        <v>0.5766</v>
      </c>
      <c r="G195" s="3">
        <v>0.5765</v>
      </c>
      <c r="H195" s="3">
        <v>0.5764</v>
      </c>
      <c r="J195" s="4">
        <v>261</v>
      </c>
      <c r="K195" s="3">
        <v>0.8016</v>
      </c>
      <c r="L195" s="3">
        <v>0.8015</v>
      </c>
      <c r="M195" s="3">
        <v>0.8013</v>
      </c>
      <c r="N195" s="3">
        <v>0.8012</v>
      </c>
    </row>
    <row r="196" spans="4:14" ht="12.75">
      <c r="D196" s="3">
        <v>262</v>
      </c>
      <c r="E196" s="3">
        <v>0.5763</v>
      </c>
      <c r="F196" s="3">
        <v>0.5761</v>
      </c>
      <c r="G196" s="3">
        <v>0.576</v>
      </c>
      <c r="H196" s="3">
        <v>0.5758</v>
      </c>
      <c r="J196" s="4">
        <v>262</v>
      </c>
      <c r="K196" s="3">
        <v>0.8011</v>
      </c>
      <c r="L196" s="3">
        <v>0.8009</v>
      </c>
      <c r="M196" s="3">
        <v>0.8008</v>
      </c>
      <c r="N196" s="3">
        <v>0.8006</v>
      </c>
    </row>
    <row r="197" spans="4:14" ht="12.75">
      <c r="D197" s="3">
        <v>263</v>
      </c>
      <c r="E197" s="3">
        <v>0.5757</v>
      </c>
      <c r="F197" s="3">
        <v>0.5756</v>
      </c>
      <c r="G197" s="3">
        <v>0.5755</v>
      </c>
      <c r="H197" s="3">
        <v>0.5754</v>
      </c>
      <c r="J197" s="4">
        <v>263</v>
      </c>
      <c r="K197" s="3">
        <v>0.8005</v>
      </c>
      <c r="L197" s="3">
        <v>0.8004</v>
      </c>
      <c r="M197" s="3">
        <v>0.8003</v>
      </c>
      <c r="N197" s="3">
        <v>0.8001</v>
      </c>
    </row>
    <row r="198" spans="4:14" ht="12.75">
      <c r="D198" s="3">
        <v>264</v>
      </c>
      <c r="E198" s="3">
        <v>0.5752</v>
      </c>
      <c r="F198" s="3">
        <v>0.575</v>
      </c>
      <c r="G198" s="3">
        <v>0.5749</v>
      </c>
      <c r="H198" s="3">
        <v>0.5748</v>
      </c>
      <c r="J198" s="4">
        <v>264</v>
      </c>
      <c r="K198" s="3">
        <v>0.8</v>
      </c>
      <c r="L198" s="3">
        <v>0.7998</v>
      </c>
      <c r="M198" s="3">
        <v>0.7997</v>
      </c>
      <c r="N198" s="3">
        <v>0.7995</v>
      </c>
    </row>
    <row r="199" spans="4:14" ht="12.75">
      <c r="D199" s="3">
        <v>265</v>
      </c>
      <c r="E199" s="3">
        <v>0.5747</v>
      </c>
      <c r="F199" s="3">
        <v>0.5746</v>
      </c>
      <c r="G199" s="3">
        <v>0.5745</v>
      </c>
      <c r="H199" s="3">
        <v>0.5744</v>
      </c>
      <c r="J199" s="4">
        <v>265</v>
      </c>
      <c r="K199" s="3">
        <v>0.7994</v>
      </c>
      <c r="L199" s="3">
        <v>0.7993</v>
      </c>
      <c r="M199" s="3">
        <v>0.7992</v>
      </c>
      <c r="N199" s="3">
        <v>0.799</v>
      </c>
    </row>
    <row r="200" spans="4:14" ht="12.75">
      <c r="D200" s="3">
        <v>266</v>
      </c>
      <c r="E200" s="3">
        <v>0.5742</v>
      </c>
      <c r="F200" s="3">
        <v>0.5741</v>
      </c>
      <c r="G200" s="3">
        <v>0.5739</v>
      </c>
      <c r="H200" s="3">
        <v>0.5738</v>
      </c>
      <c r="J200" s="4">
        <v>266</v>
      </c>
      <c r="K200" s="3">
        <v>0.7988</v>
      </c>
      <c r="L200" s="3">
        <v>0.7987</v>
      </c>
      <c r="M200" s="3">
        <v>0.7986</v>
      </c>
      <c r="N200" s="3">
        <v>0.7985</v>
      </c>
    </row>
    <row r="201" spans="4:14" ht="12.75">
      <c r="D201" s="3">
        <v>267</v>
      </c>
      <c r="E201" s="3">
        <v>0.5737</v>
      </c>
      <c r="F201" s="3">
        <v>0.5736</v>
      </c>
      <c r="G201" s="3">
        <v>0.5735</v>
      </c>
      <c r="H201" s="3">
        <v>0.5734</v>
      </c>
      <c r="J201" s="4">
        <v>267</v>
      </c>
      <c r="K201" s="3">
        <v>0.7984</v>
      </c>
      <c r="L201" s="3">
        <v>0.7982</v>
      </c>
      <c r="M201" s="3">
        <v>0.7981</v>
      </c>
      <c r="N201" s="3">
        <v>0.798</v>
      </c>
    </row>
    <row r="202" spans="4:14" ht="12.75">
      <c r="D202" s="3">
        <v>268</v>
      </c>
      <c r="E202" s="3">
        <v>0.5732</v>
      </c>
      <c r="F202" s="3">
        <v>0.5731</v>
      </c>
      <c r="G202" s="3">
        <v>0.573</v>
      </c>
      <c r="H202" s="3">
        <v>0.5729</v>
      </c>
      <c r="J202" s="4">
        <v>268</v>
      </c>
      <c r="K202" s="3">
        <v>0.7978</v>
      </c>
      <c r="L202" s="3">
        <v>0.7977</v>
      </c>
      <c r="M202" s="3">
        <v>0.7975</v>
      </c>
      <c r="N202" s="3">
        <v>0.7974</v>
      </c>
    </row>
    <row r="203" spans="4:14" ht="12.75">
      <c r="D203" s="3">
        <v>269</v>
      </c>
      <c r="E203" s="3">
        <v>0.5728</v>
      </c>
      <c r="F203" s="3">
        <v>0.5727</v>
      </c>
      <c r="G203" s="3">
        <v>0.5726</v>
      </c>
      <c r="H203" s="3">
        <v>0.5724</v>
      </c>
      <c r="J203" s="4">
        <v>269</v>
      </c>
      <c r="K203" s="3">
        <v>0.7973</v>
      </c>
      <c r="L203" s="3">
        <v>0.7972</v>
      </c>
      <c r="M203" s="3">
        <v>0.7971</v>
      </c>
      <c r="N203" s="3">
        <v>0.7969</v>
      </c>
    </row>
    <row r="204" spans="4:14" ht="12.75">
      <c r="D204" s="3"/>
      <c r="E204" s="3"/>
      <c r="F204" s="3"/>
      <c r="G204" s="3"/>
      <c r="H204" s="3"/>
      <c r="J204" s="4"/>
      <c r="K204" s="3"/>
      <c r="L204" s="3"/>
      <c r="M204" s="3"/>
      <c r="N204" s="3"/>
    </row>
    <row r="205" spans="4:14" ht="12.75">
      <c r="D205" s="3">
        <v>270</v>
      </c>
      <c r="E205" s="3">
        <v>0.5723</v>
      </c>
      <c r="F205" s="3">
        <v>0.5722</v>
      </c>
      <c r="G205" s="3">
        <v>0.5721</v>
      </c>
      <c r="H205" s="3">
        <v>0.572</v>
      </c>
      <c r="J205" s="4">
        <v>270</v>
      </c>
      <c r="K205" s="3">
        <v>0.7968</v>
      </c>
      <c r="L205" s="3">
        <v>0.7966</v>
      </c>
      <c r="M205" s="3">
        <v>0.7965</v>
      </c>
      <c r="N205" s="3">
        <v>0.7964</v>
      </c>
    </row>
    <row r="206" spans="4:14" ht="12.75">
      <c r="D206" s="3">
        <v>271</v>
      </c>
      <c r="E206" s="3">
        <v>0.5719</v>
      </c>
      <c r="F206" s="3">
        <v>0.5718</v>
      </c>
      <c r="G206" s="3">
        <v>0.5717</v>
      </c>
      <c r="H206" s="3">
        <v>0.5715</v>
      </c>
      <c r="J206" s="4">
        <v>271</v>
      </c>
      <c r="K206" s="3">
        <v>0.7963</v>
      </c>
      <c r="L206" s="3">
        <v>0.7961</v>
      </c>
      <c r="M206" s="3">
        <v>0.796</v>
      </c>
      <c r="N206" s="3">
        <v>0.7958</v>
      </c>
    </row>
    <row r="207" spans="4:14" ht="12.75">
      <c r="D207" s="3">
        <v>272</v>
      </c>
      <c r="E207" s="3">
        <v>0.5714</v>
      </c>
      <c r="F207" s="3">
        <v>0.5713</v>
      </c>
      <c r="G207" s="3">
        <v>0.5712</v>
      </c>
      <c r="H207" s="3">
        <v>0.5711</v>
      </c>
      <c r="J207" s="4">
        <v>272</v>
      </c>
      <c r="K207" s="3">
        <v>0.7957</v>
      </c>
      <c r="L207" s="3">
        <v>0.7956</v>
      </c>
      <c r="M207" s="3">
        <v>0.7955</v>
      </c>
      <c r="N207" s="3">
        <v>0.7954</v>
      </c>
    </row>
    <row r="208" spans="4:14" ht="12.75">
      <c r="D208" s="3">
        <v>273</v>
      </c>
      <c r="E208" s="3">
        <v>0.571</v>
      </c>
      <c r="F208" s="3">
        <v>0.5709</v>
      </c>
      <c r="G208" s="3">
        <v>0.5707</v>
      </c>
      <c r="H208" s="3">
        <v>0.5706</v>
      </c>
      <c r="J208" s="4">
        <v>273</v>
      </c>
      <c r="K208" s="3">
        <v>0.7952</v>
      </c>
      <c r="L208" s="3">
        <v>0.7951</v>
      </c>
      <c r="M208" s="3">
        <v>0.7949</v>
      </c>
      <c r="N208" s="3">
        <v>0.7948</v>
      </c>
    </row>
    <row r="209" spans="4:14" ht="12.75">
      <c r="D209" s="3">
        <v>274</v>
      </c>
      <c r="E209" s="3">
        <v>0.5705</v>
      </c>
      <c r="F209" s="3">
        <v>0.5704</v>
      </c>
      <c r="G209" s="3">
        <v>0.5703</v>
      </c>
      <c r="H209" s="3">
        <v>0.5702</v>
      </c>
      <c r="J209" s="4">
        <v>274</v>
      </c>
      <c r="K209" s="3">
        <v>0.7947</v>
      </c>
      <c r="L209" s="3">
        <v>0.7946</v>
      </c>
      <c r="M209" s="3">
        <v>0.7945</v>
      </c>
      <c r="N209" s="3">
        <v>0.7943</v>
      </c>
    </row>
    <row r="210" spans="4:14" ht="12.75">
      <c r="D210" s="3">
        <v>275</v>
      </c>
      <c r="E210" s="3">
        <v>0.5701</v>
      </c>
      <c r="F210" s="3">
        <v>0.57</v>
      </c>
      <c r="G210" s="3">
        <v>0.5698</v>
      </c>
      <c r="H210" s="3">
        <v>0.5698</v>
      </c>
      <c r="J210" s="4">
        <v>275</v>
      </c>
      <c r="K210" s="3">
        <v>0.7942</v>
      </c>
      <c r="L210" s="3">
        <v>0.7941</v>
      </c>
      <c r="M210" s="3">
        <v>0.7939</v>
      </c>
      <c r="N210" s="3">
        <v>0.7938</v>
      </c>
    </row>
    <row r="211" spans="4:14" ht="12.75">
      <c r="D211" s="3">
        <v>276</v>
      </c>
      <c r="E211" s="3">
        <v>0.5697</v>
      </c>
      <c r="F211" s="3">
        <v>0.5696</v>
      </c>
      <c r="G211" s="3">
        <v>0.5695</v>
      </c>
      <c r="H211" s="3">
        <v>0.5694</v>
      </c>
      <c r="J211" s="4">
        <v>276</v>
      </c>
      <c r="K211" s="3">
        <v>0.7937</v>
      </c>
      <c r="L211" s="3">
        <v>0.7936</v>
      </c>
      <c r="M211" s="3">
        <v>0.7934</v>
      </c>
      <c r="N211" s="3">
        <v>0.7933</v>
      </c>
    </row>
    <row r="212" spans="4:14" ht="12.75">
      <c r="D212" s="3">
        <v>277</v>
      </c>
      <c r="E212" s="3">
        <v>0.5693</v>
      </c>
      <c r="F212" s="3">
        <v>0.5691</v>
      </c>
      <c r="G212" s="3">
        <v>0.569</v>
      </c>
      <c r="H212" s="3">
        <v>0.5689</v>
      </c>
      <c r="J212" s="4">
        <v>277</v>
      </c>
      <c r="K212" s="3">
        <v>0.7932</v>
      </c>
      <c r="L212" s="3">
        <v>0.793</v>
      </c>
      <c r="M212" s="3">
        <v>0.7929</v>
      </c>
      <c r="N212" s="3">
        <v>0.7928</v>
      </c>
    </row>
    <row r="213" spans="4:14" ht="12.75">
      <c r="D213" s="3">
        <v>278</v>
      </c>
      <c r="E213" s="3">
        <v>0.5688</v>
      </c>
      <c r="F213" s="3">
        <v>0.5688</v>
      </c>
      <c r="G213" s="3">
        <v>0.5687</v>
      </c>
      <c r="H213" s="3">
        <v>0.5686</v>
      </c>
      <c r="J213" s="4">
        <v>278</v>
      </c>
      <c r="K213" s="3">
        <v>0.7927</v>
      </c>
      <c r="L213" s="3">
        <v>0.7926</v>
      </c>
      <c r="M213" s="3">
        <v>0.7924</v>
      </c>
      <c r="N213" s="3">
        <v>0.7923</v>
      </c>
    </row>
    <row r="214" spans="4:14" ht="12.75">
      <c r="D214" s="3">
        <v>279</v>
      </c>
      <c r="E214" s="3">
        <v>0.5685</v>
      </c>
      <c r="F214" s="3">
        <v>0.5683</v>
      </c>
      <c r="G214" s="3">
        <v>0.5682</v>
      </c>
      <c r="H214" s="3">
        <v>0.5681</v>
      </c>
      <c r="J214" s="4">
        <v>279</v>
      </c>
      <c r="K214" s="3">
        <v>0.7922</v>
      </c>
      <c r="L214" s="3">
        <v>0.792</v>
      </c>
      <c r="M214" s="3">
        <v>0.7919</v>
      </c>
      <c r="N214" s="3">
        <v>0.7918</v>
      </c>
    </row>
    <row r="215" spans="4:14" ht="12.75">
      <c r="D215" s="3"/>
      <c r="E215" s="3"/>
      <c r="F215" s="3"/>
      <c r="G215" s="3"/>
      <c r="H215" s="3"/>
      <c r="J215" s="4"/>
      <c r="K215" s="3"/>
      <c r="L215" s="3"/>
      <c r="M215" s="3"/>
      <c r="N215" s="3"/>
    </row>
    <row r="216" spans="4:14" ht="12.75">
      <c r="D216" s="3">
        <v>280</v>
      </c>
      <c r="E216" s="3">
        <v>0.5681</v>
      </c>
      <c r="F216" s="3">
        <v>0.568</v>
      </c>
      <c r="G216" s="3">
        <v>0.5679</v>
      </c>
      <c r="H216" s="3">
        <v>0.5678</v>
      </c>
      <c r="J216" s="4">
        <v>280</v>
      </c>
      <c r="K216" s="3">
        <v>0.7917</v>
      </c>
      <c r="L216" s="3">
        <v>0.7915</v>
      </c>
      <c r="M216" s="3">
        <v>0.7914</v>
      </c>
      <c r="N216" s="3">
        <v>0.7913</v>
      </c>
    </row>
    <row r="217" spans="4:14" ht="12.75">
      <c r="D217" s="3">
        <v>281</v>
      </c>
      <c r="E217" s="3">
        <v>0.5676</v>
      </c>
      <c r="F217" s="3">
        <v>0.5675</v>
      </c>
      <c r="G217" s="3">
        <v>0.5675</v>
      </c>
      <c r="H217" s="3">
        <v>0.5674</v>
      </c>
      <c r="J217" s="4">
        <v>281</v>
      </c>
      <c r="K217" s="3">
        <v>0.7911</v>
      </c>
      <c r="L217" s="3">
        <v>0.791</v>
      </c>
      <c r="M217" s="3">
        <v>0.7909</v>
      </c>
      <c r="N217" s="3">
        <v>0.7908</v>
      </c>
    </row>
    <row r="218" spans="4:14" ht="12.75">
      <c r="D218" s="3">
        <v>282</v>
      </c>
      <c r="E218" s="3">
        <v>0.5673</v>
      </c>
      <c r="F218" s="3">
        <v>0.5672</v>
      </c>
      <c r="G218" s="3">
        <v>0.5671</v>
      </c>
      <c r="H218" s="3">
        <v>0.567</v>
      </c>
      <c r="J218" s="4">
        <v>282</v>
      </c>
      <c r="K218" s="3">
        <v>0.7907</v>
      </c>
      <c r="L218" s="3">
        <v>0.7905</v>
      </c>
      <c r="M218" s="3">
        <v>0.7904</v>
      </c>
      <c r="N218" s="3">
        <v>0.7902</v>
      </c>
    </row>
    <row r="219" spans="4:14" ht="12.75">
      <c r="D219" s="3">
        <v>283</v>
      </c>
      <c r="E219" s="3">
        <v>0.5669</v>
      </c>
      <c r="F219" s="3">
        <v>0.5668</v>
      </c>
      <c r="G219" s="3">
        <v>0.5667</v>
      </c>
      <c r="H219" s="3">
        <v>0.5666</v>
      </c>
      <c r="J219" s="4">
        <v>283</v>
      </c>
      <c r="K219" s="3">
        <v>0.7901</v>
      </c>
      <c r="L219" s="3">
        <v>0.79</v>
      </c>
      <c r="M219" s="3">
        <v>0.7899</v>
      </c>
      <c r="N219" s="3">
        <v>0.7898</v>
      </c>
    </row>
    <row r="220" spans="4:14" ht="12.75">
      <c r="D220" s="3">
        <v>284</v>
      </c>
      <c r="E220" s="3">
        <v>0.5665</v>
      </c>
      <c r="F220" s="3">
        <v>0.5665</v>
      </c>
      <c r="G220" s="3">
        <v>0.5664</v>
      </c>
      <c r="H220" s="3">
        <v>0.5662</v>
      </c>
      <c r="J220" s="4">
        <v>284</v>
      </c>
      <c r="K220" s="3">
        <v>0.7897</v>
      </c>
      <c r="L220" s="3">
        <v>0.7895</v>
      </c>
      <c r="M220" s="3">
        <v>0.7894</v>
      </c>
      <c r="N220" s="3">
        <v>0.7892</v>
      </c>
    </row>
    <row r="221" spans="4:14" ht="12.75">
      <c r="D221" s="3">
        <v>285</v>
      </c>
      <c r="E221" s="3">
        <v>0.5661</v>
      </c>
      <c r="F221" s="3">
        <v>0.5661</v>
      </c>
      <c r="G221" s="3">
        <v>0.566</v>
      </c>
      <c r="H221" s="3">
        <v>0.5659</v>
      </c>
      <c r="J221" s="4">
        <v>285</v>
      </c>
      <c r="K221" s="3">
        <v>0.7891</v>
      </c>
      <c r="L221" s="3">
        <v>0.789</v>
      </c>
      <c r="M221" s="3">
        <v>0.7889</v>
      </c>
      <c r="N221" s="3">
        <v>0.7888</v>
      </c>
    </row>
    <row r="222" spans="4:14" ht="12.75">
      <c r="D222" s="3">
        <v>286</v>
      </c>
      <c r="E222" s="3">
        <v>0.5658</v>
      </c>
      <c r="F222" s="3">
        <v>0.5658</v>
      </c>
      <c r="G222" s="3">
        <v>0.5656</v>
      </c>
      <c r="H222" s="3">
        <v>0.5655</v>
      </c>
      <c r="J222" s="4">
        <v>286</v>
      </c>
      <c r="K222" s="3">
        <v>0.7887</v>
      </c>
      <c r="L222" s="3">
        <v>0.7885</v>
      </c>
      <c r="M222" s="3">
        <v>0.7883</v>
      </c>
      <c r="N222" s="3">
        <v>0.7882</v>
      </c>
    </row>
    <row r="223" spans="4:14" ht="12.75">
      <c r="D223" s="3">
        <v>287</v>
      </c>
      <c r="E223" s="3">
        <v>0.5654</v>
      </c>
      <c r="F223" s="3">
        <v>0.5654</v>
      </c>
      <c r="G223" s="3">
        <v>0.5653</v>
      </c>
      <c r="H223" s="3">
        <v>0.5652</v>
      </c>
      <c r="J223" s="4">
        <v>287</v>
      </c>
      <c r="K223" s="3">
        <v>0.7881</v>
      </c>
      <c r="L223" s="3">
        <v>0.788</v>
      </c>
      <c r="M223" s="3">
        <v>0.7879</v>
      </c>
      <c r="N223" s="3">
        <v>0.7878</v>
      </c>
    </row>
    <row r="224" spans="4:14" ht="12.75">
      <c r="D224" s="3">
        <v>288</v>
      </c>
      <c r="E224" s="3">
        <v>0.5651</v>
      </c>
      <c r="F224" s="3">
        <v>0.5651</v>
      </c>
      <c r="G224" s="3">
        <v>0.5649</v>
      </c>
      <c r="H224" s="3">
        <v>0.5648</v>
      </c>
      <c r="J224" s="4">
        <v>288</v>
      </c>
      <c r="K224" s="3">
        <v>0.7877</v>
      </c>
      <c r="L224" s="3">
        <v>0.7876</v>
      </c>
      <c r="M224" s="3">
        <v>0.7874</v>
      </c>
      <c r="N224" s="3">
        <v>0.7872</v>
      </c>
    </row>
    <row r="225" spans="4:14" ht="12.75">
      <c r="D225" s="3">
        <v>289</v>
      </c>
      <c r="E225" s="3">
        <v>0.5647</v>
      </c>
      <c r="F225" s="3">
        <v>0.5647</v>
      </c>
      <c r="G225" s="3">
        <v>0.5646</v>
      </c>
      <c r="H225" s="3">
        <v>0.5645</v>
      </c>
      <c r="J225" s="4">
        <v>289</v>
      </c>
      <c r="K225" s="3">
        <v>0.7871</v>
      </c>
      <c r="L225" s="3">
        <v>0.787</v>
      </c>
      <c r="M225" s="3">
        <v>0.7869</v>
      </c>
      <c r="N225" s="3">
        <v>0.7868</v>
      </c>
    </row>
    <row r="226" spans="4:14" ht="12.75">
      <c r="D226" s="3"/>
      <c r="E226" s="3"/>
      <c r="F226" s="3"/>
      <c r="G226" s="3"/>
      <c r="H226" s="3"/>
      <c r="J226" s="4"/>
      <c r="K226" s="3"/>
      <c r="L226" s="3"/>
      <c r="M226" s="3"/>
      <c r="N226" s="3"/>
    </row>
    <row r="227" spans="4:14" ht="12.75">
      <c r="D227" s="3">
        <v>290</v>
      </c>
      <c r="E227" s="3">
        <v>0.5644</v>
      </c>
      <c r="F227" s="3">
        <v>0.5643</v>
      </c>
      <c r="G227" s="3">
        <v>0.5642</v>
      </c>
      <c r="H227" s="3">
        <v>0.5642</v>
      </c>
      <c r="J227" s="4">
        <v>290</v>
      </c>
      <c r="K227" s="3">
        <v>0.7867</v>
      </c>
      <c r="L227" s="3">
        <v>0.7865</v>
      </c>
      <c r="M227" s="3">
        <v>0.7864</v>
      </c>
      <c r="N227" s="3">
        <v>0.7862</v>
      </c>
    </row>
    <row r="228" spans="4:14" ht="12.75">
      <c r="D228" s="3">
        <v>291</v>
      </c>
      <c r="E228" s="3">
        <v>0.5641</v>
      </c>
      <c r="F228" s="3">
        <v>0.564</v>
      </c>
      <c r="G228" s="3">
        <v>0.5639</v>
      </c>
      <c r="H228" s="3">
        <v>0.5639</v>
      </c>
      <c r="J228" s="4">
        <v>291</v>
      </c>
      <c r="K228" s="3">
        <v>0.7861</v>
      </c>
      <c r="L228" s="3">
        <v>0.786</v>
      </c>
      <c r="M228" s="3">
        <v>0.7859</v>
      </c>
      <c r="N228" s="3">
        <v>0.7858</v>
      </c>
    </row>
    <row r="229" spans="4:14" ht="12.75">
      <c r="D229" s="3">
        <v>292</v>
      </c>
      <c r="E229" s="3">
        <v>0.5638</v>
      </c>
      <c r="F229" s="3">
        <v>0.5636</v>
      </c>
      <c r="G229" s="3">
        <v>0.5636</v>
      </c>
      <c r="H229" s="3">
        <v>0.5635</v>
      </c>
      <c r="J229" s="4">
        <v>292</v>
      </c>
      <c r="K229" s="3">
        <v>0.7857</v>
      </c>
      <c r="L229" s="3">
        <v>0.7855</v>
      </c>
      <c r="M229" s="3">
        <v>0.7854</v>
      </c>
      <c r="N229" s="3">
        <v>0.7853</v>
      </c>
    </row>
    <row r="230" spans="4:14" ht="12.75">
      <c r="D230" s="3">
        <v>293</v>
      </c>
      <c r="E230" s="3">
        <v>0.5634</v>
      </c>
      <c r="F230" s="3">
        <v>0.5634</v>
      </c>
      <c r="G230" s="3">
        <v>0.5633</v>
      </c>
      <c r="H230" s="3">
        <v>0.5632</v>
      </c>
      <c r="J230" s="4">
        <v>293</v>
      </c>
      <c r="K230" s="3">
        <v>0.7852</v>
      </c>
      <c r="L230" s="3">
        <v>0.785</v>
      </c>
      <c r="M230" s="3">
        <v>0.7849</v>
      </c>
      <c r="N230" s="3">
        <v>0.7848</v>
      </c>
    </row>
    <row r="231" spans="4:14" ht="12.75">
      <c r="D231" s="3">
        <v>294</v>
      </c>
      <c r="E231" s="3">
        <v>0.5631</v>
      </c>
      <c r="F231" s="3">
        <v>0.563</v>
      </c>
      <c r="G231" s="3">
        <v>0.5629</v>
      </c>
      <c r="H231" s="3">
        <v>0.5629</v>
      </c>
      <c r="J231" s="4">
        <v>294</v>
      </c>
      <c r="K231" s="3">
        <v>0.7846</v>
      </c>
      <c r="L231" s="3">
        <v>0.7845</v>
      </c>
      <c r="M231" s="3">
        <v>0.7844</v>
      </c>
      <c r="N231" s="3">
        <v>0.7843</v>
      </c>
    </row>
    <row r="232" spans="4:14" ht="12.75">
      <c r="D232" s="3">
        <v>295</v>
      </c>
      <c r="E232" s="3">
        <v>0.5628</v>
      </c>
      <c r="F232" s="3">
        <v>0.5627</v>
      </c>
      <c r="G232" s="3">
        <v>0.5627</v>
      </c>
      <c r="H232" s="3">
        <v>0.5626</v>
      </c>
      <c r="J232" s="4">
        <v>295</v>
      </c>
      <c r="K232" s="3">
        <v>0.7842</v>
      </c>
      <c r="L232" s="3">
        <v>0.7841</v>
      </c>
      <c r="M232" s="3">
        <v>0.7839</v>
      </c>
      <c r="N232" s="3">
        <v>0.7838</v>
      </c>
    </row>
    <row r="233" spans="4:14" ht="12.75">
      <c r="D233" s="3">
        <v>296</v>
      </c>
      <c r="E233" s="3">
        <v>0.5624</v>
      </c>
      <c r="F233" s="3">
        <v>0.5624</v>
      </c>
      <c r="G233" s="3">
        <v>0.5623</v>
      </c>
      <c r="H233" s="3">
        <v>0.5622</v>
      </c>
      <c r="J233" s="4">
        <v>296</v>
      </c>
      <c r="K233" s="3">
        <v>0.7836</v>
      </c>
      <c r="L233" s="3">
        <v>0.7835</v>
      </c>
      <c r="M233" s="3">
        <v>0.7834</v>
      </c>
      <c r="N233" s="3">
        <v>0.7833</v>
      </c>
    </row>
    <row r="234" spans="4:14" ht="12.75">
      <c r="D234" s="3">
        <v>297</v>
      </c>
      <c r="E234" s="3">
        <v>0.5622</v>
      </c>
      <c r="F234" s="3">
        <v>0.5621</v>
      </c>
      <c r="G234" s="3">
        <v>0.562</v>
      </c>
      <c r="H234" s="3">
        <v>0.5619</v>
      </c>
      <c r="J234" s="4">
        <v>297</v>
      </c>
      <c r="K234" s="3">
        <v>0.7832</v>
      </c>
      <c r="L234" s="3">
        <v>0.7831</v>
      </c>
      <c r="M234" s="3">
        <v>0.783</v>
      </c>
      <c r="N234" s="3">
        <v>0.7828</v>
      </c>
    </row>
    <row r="235" spans="2:14" ht="12.75">
      <c r="B235" s="1" t="s">
        <v>40</v>
      </c>
      <c r="D235" s="3">
        <v>297</v>
      </c>
      <c r="E235" s="3" t="s">
        <v>37</v>
      </c>
      <c r="F235" s="3">
        <v>0.5621</v>
      </c>
      <c r="G235" s="3">
        <v>48</v>
      </c>
      <c r="H235" s="3">
        <v>0.5619</v>
      </c>
      <c r="J235" s="4">
        <v>297</v>
      </c>
      <c r="K235" s="3">
        <v>0.7832</v>
      </c>
      <c r="L235" s="3">
        <v>0.7831</v>
      </c>
      <c r="M235" s="3">
        <v>0.783</v>
      </c>
      <c r="N235" s="3">
        <v>0.7828</v>
      </c>
    </row>
    <row r="236" spans="4:14" ht="12.75">
      <c r="D236" s="3">
        <v>298</v>
      </c>
      <c r="E236" s="3">
        <v>0.5618</v>
      </c>
      <c r="F236" s="3">
        <v>0.5618</v>
      </c>
      <c r="G236" s="3">
        <v>0.5617</v>
      </c>
      <c r="H236" s="3">
        <v>0.5616</v>
      </c>
      <c r="J236" s="4">
        <v>298</v>
      </c>
      <c r="K236" s="3">
        <v>0.7827</v>
      </c>
      <c r="L236" s="3">
        <v>0.7825</v>
      </c>
      <c r="M236" s="3">
        <v>0.7824</v>
      </c>
      <c r="N236" s="3">
        <v>0.7823</v>
      </c>
    </row>
    <row r="237" spans="4:14" ht="12.75">
      <c r="D237" s="3">
        <v>299</v>
      </c>
      <c r="E237" s="3">
        <v>0.5616</v>
      </c>
      <c r="F237" s="3">
        <v>0.5615</v>
      </c>
      <c r="G237" s="3">
        <v>0.5614</v>
      </c>
      <c r="H237" s="3">
        <v>0.5613</v>
      </c>
      <c r="J237" s="4">
        <v>299</v>
      </c>
      <c r="K237" s="3">
        <v>0.7822</v>
      </c>
      <c r="L237" s="3">
        <v>0.7821</v>
      </c>
      <c r="M237" s="3">
        <v>0.782</v>
      </c>
      <c r="N237" s="3">
        <v>0.7818</v>
      </c>
    </row>
    <row r="238" spans="4:14" ht="12.75">
      <c r="D238" s="3"/>
      <c r="E238" s="3"/>
      <c r="F238" s="3"/>
      <c r="G238" s="3"/>
      <c r="H238" s="3"/>
      <c r="J238" s="4"/>
      <c r="K238" s="3"/>
      <c r="L238" s="3"/>
      <c r="M238" s="3"/>
      <c r="N238" s="3"/>
    </row>
    <row r="239" spans="4:14" ht="12.75">
      <c r="D239" s="3">
        <v>300</v>
      </c>
      <c r="E239" s="3">
        <v>0.5612</v>
      </c>
      <c r="F239" s="3">
        <v>0.5612</v>
      </c>
      <c r="G239" s="3">
        <v>0.5611</v>
      </c>
      <c r="H239" s="3">
        <v>0.561</v>
      </c>
      <c r="J239" s="4">
        <v>300</v>
      </c>
      <c r="K239" s="3">
        <v>0.7817</v>
      </c>
      <c r="L239" s="3">
        <v>0.7816</v>
      </c>
      <c r="M239" s="3">
        <v>0.7815</v>
      </c>
      <c r="N239" s="3">
        <v>0.7814</v>
      </c>
    </row>
    <row r="240" spans="4:14" ht="12.75">
      <c r="D240" s="3">
        <v>301</v>
      </c>
      <c r="E240" s="3">
        <v>0.561</v>
      </c>
      <c r="F240" s="3">
        <v>0.5609</v>
      </c>
      <c r="G240" s="3">
        <v>0.5608</v>
      </c>
      <c r="H240" s="3">
        <v>0.5607</v>
      </c>
      <c r="J240" s="4">
        <v>301</v>
      </c>
      <c r="K240" s="3">
        <v>0.7813</v>
      </c>
      <c r="L240" s="3">
        <v>0.7812</v>
      </c>
      <c r="M240" s="3">
        <v>0.781</v>
      </c>
      <c r="N240" s="3">
        <v>0.7808</v>
      </c>
    </row>
    <row r="241" spans="4:14" ht="12.75">
      <c r="D241" s="3">
        <v>302</v>
      </c>
      <c r="E241" s="3">
        <v>0.5607</v>
      </c>
      <c r="F241" s="3">
        <v>0.5606</v>
      </c>
      <c r="G241" s="3">
        <v>0.5605</v>
      </c>
      <c r="H241" s="3">
        <v>0.5605</v>
      </c>
      <c r="J241" s="4">
        <v>302</v>
      </c>
      <c r="K241" s="3">
        <v>0.7807</v>
      </c>
      <c r="L241" s="3">
        <v>0.7806</v>
      </c>
      <c r="M241" s="3">
        <v>0.7805</v>
      </c>
      <c r="N241" s="3">
        <v>0.7804</v>
      </c>
    </row>
    <row r="242" spans="4:14" ht="12.75">
      <c r="D242" s="3">
        <v>303</v>
      </c>
      <c r="E242" s="3">
        <v>0.5604</v>
      </c>
      <c r="F242" s="3">
        <v>0.5603</v>
      </c>
      <c r="G242" s="3">
        <v>0.5602</v>
      </c>
      <c r="H242" s="3">
        <v>0.5602</v>
      </c>
      <c r="J242" s="4">
        <v>303</v>
      </c>
      <c r="K242" s="3">
        <v>0.7803</v>
      </c>
      <c r="L242" s="3">
        <v>0.7802</v>
      </c>
      <c r="M242" s="3">
        <v>0.78</v>
      </c>
      <c r="N242" s="3">
        <v>0.7799</v>
      </c>
    </row>
    <row r="243" spans="4:14" ht="12.75">
      <c r="D243" s="3">
        <v>304</v>
      </c>
      <c r="E243" s="3">
        <v>0.5601</v>
      </c>
      <c r="F243" s="3">
        <v>0.56</v>
      </c>
      <c r="G243" s="3">
        <v>0.56</v>
      </c>
      <c r="H243" s="3">
        <v>0.5599</v>
      </c>
      <c r="J243" s="4">
        <v>304</v>
      </c>
      <c r="K243" s="3">
        <v>0.7798</v>
      </c>
      <c r="L243" s="3">
        <v>0.7797</v>
      </c>
      <c r="M243" s="3">
        <v>0.7796</v>
      </c>
      <c r="N243" s="3">
        <v>0.7795</v>
      </c>
    </row>
    <row r="244" spans="4:14" ht="12.75">
      <c r="D244" s="3">
        <v>305</v>
      </c>
      <c r="E244" s="3">
        <v>0.5598</v>
      </c>
      <c r="F244" s="3">
        <v>0.5597</v>
      </c>
      <c r="G244" s="3">
        <v>0.5597</v>
      </c>
      <c r="H244" s="3">
        <v>0.5596</v>
      </c>
      <c r="J244" s="4">
        <v>305</v>
      </c>
      <c r="K244" s="3">
        <v>0.7794</v>
      </c>
      <c r="L244" s="3">
        <v>0.7792</v>
      </c>
      <c r="M244" s="3">
        <v>0.7791</v>
      </c>
      <c r="N244" s="3">
        <v>0.779</v>
      </c>
    </row>
    <row r="245" spans="4:14" ht="12.75">
      <c r="D245" s="3">
        <v>306</v>
      </c>
      <c r="E245" s="3">
        <v>0.5595</v>
      </c>
      <c r="F245" s="3">
        <v>0.5595</v>
      </c>
      <c r="G245" s="3">
        <v>0.5594</v>
      </c>
      <c r="H245" s="3">
        <v>0.5593</v>
      </c>
      <c r="J245" s="4">
        <v>306</v>
      </c>
      <c r="K245" s="3">
        <v>0.7789</v>
      </c>
      <c r="L245" s="3">
        <v>0.7787</v>
      </c>
      <c r="M245" s="3">
        <v>0.7786</v>
      </c>
      <c r="N245" s="3">
        <v>0.7785</v>
      </c>
    </row>
    <row r="246" spans="4:14" ht="12.75">
      <c r="D246" s="3">
        <v>307</v>
      </c>
      <c r="E246" s="3">
        <v>0.5592</v>
      </c>
      <c r="F246" s="3">
        <v>0.5592</v>
      </c>
      <c r="G246" s="3">
        <v>0.5591</v>
      </c>
      <c r="H246" s="3">
        <v>0.559</v>
      </c>
      <c r="J246" s="4">
        <v>307</v>
      </c>
      <c r="K246" s="3">
        <v>0.7783</v>
      </c>
      <c r="L246" s="3">
        <v>0.7782</v>
      </c>
      <c r="M246" s="3">
        <v>0.7781</v>
      </c>
      <c r="N246" s="3">
        <v>0.778</v>
      </c>
    </row>
    <row r="247" spans="4:14" ht="12.75">
      <c r="D247" s="3">
        <v>308</v>
      </c>
      <c r="E247" s="3">
        <v>0.559</v>
      </c>
      <c r="F247" s="3">
        <v>0.5589</v>
      </c>
      <c r="G247" s="3">
        <v>0.5589</v>
      </c>
      <c r="H247" s="3">
        <v>0.5588</v>
      </c>
      <c r="J247" s="4">
        <v>308</v>
      </c>
      <c r="K247" s="3">
        <v>0.7779</v>
      </c>
      <c r="L247" s="3">
        <v>0.7778</v>
      </c>
      <c r="M247" s="3">
        <v>0.7777</v>
      </c>
      <c r="N247" s="3">
        <v>0.7776</v>
      </c>
    </row>
    <row r="248" spans="4:14" ht="12.75">
      <c r="D248" s="3">
        <v>309</v>
      </c>
      <c r="E248" s="3">
        <v>0.5587</v>
      </c>
      <c r="F248" s="3">
        <v>0.5586</v>
      </c>
      <c r="G248" s="3">
        <v>0.5586</v>
      </c>
      <c r="H248" s="3">
        <v>0.5585</v>
      </c>
      <c r="J248" s="4">
        <v>309</v>
      </c>
      <c r="K248" s="3">
        <v>0.7774</v>
      </c>
      <c r="L248" s="3">
        <v>0.7773</v>
      </c>
      <c r="M248" s="3">
        <v>0.7772</v>
      </c>
      <c r="N248" s="3">
        <v>0.7771</v>
      </c>
    </row>
    <row r="249" spans="4:14" ht="12.75">
      <c r="D249" s="3"/>
      <c r="E249" s="3"/>
      <c r="F249" s="3"/>
      <c r="G249" s="3"/>
      <c r="H249" s="3"/>
      <c r="J249" s="4"/>
      <c r="K249" s="3"/>
      <c r="L249" s="3"/>
      <c r="M249" s="3"/>
      <c r="N249" s="3"/>
    </row>
    <row r="250" spans="4:14" ht="12.75">
      <c r="D250" s="3">
        <v>310</v>
      </c>
      <c r="E250" s="3">
        <v>0.5584</v>
      </c>
      <c r="F250" s="3">
        <v>0.5584</v>
      </c>
      <c r="G250" s="3">
        <v>0.5583</v>
      </c>
      <c r="H250" s="3">
        <v>0.5582</v>
      </c>
      <c r="J250" s="4">
        <v>310</v>
      </c>
      <c r="K250" s="3">
        <v>0.777</v>
      </c>
      <c r="L250" s="3">
        <v>0.7769</v>
      </c>
      <c r="M250" s="3">
        <v>0.7768</v>
      </c>
      <c r="N250" s="3">
        <v>0.7766</v>
      </c>
    </row>
    <row r="251" spans="4:14" ht="12.75">
      <c r="D251" s="3">
        <v>311</v>
      </c>
      <c r="E251" s="3">
        <v>0.5582</v>
      </c>
      <c r="F251" s="3">
        <v>0.5581</v>
      </c>
      <c r="G251" s="3">
        <v>0.558</v>
      </c>
      <c r="H251" s="3">
        <v>0.558</v>
      </c>
      <c r="J251" s="4">
        <v>311</v>
      </c>
      <c r="K251" s="3">
        <v>0.7765</v>
      </c>
      <c r="L251" s="3">
        <v>0.7764</v>
      </c>
      <c r="M251" s="3">
        <v>0.7763</v>
      </c>
      <c r="N251" s="3">
        <v>0.7762</v>
      </c>
    </row>
    <row r="252" spans="4:14" ht="12.75">
      <c r="D252" s="3">
        <v>312</v>
      </c>
      <c r="E252" s="3">
        <v>0.5579</v>
      </c>
      <c r="F252" s="3">
        <v>0.5579</v>
      </c>
      <c r="G252" s="3">
        <v>0.5578</v>
      </c>
      <c r="H252" s="3">
        <v>0.5577</v>
      </c>
      <c r="J252" s="4">
        <v>312</v>
      </c>
      <c r="K252" s="3">
        <v>0.7761</v>
      </c>
      <c r="L252" s="3">
        <v>0.776</v>
      </c>
      <c r="M252" s="3">
        <v>0.7759</v>
      </c>
      <c r="N252" s="3">
        <v>0.7758</v>
      </c>
    </row>
    <row r="253" spans="4:14" ht="12.75">
      <c r="D253" s="3">
        <v>313</v>
      </c>
      <c r="E253" s="3">
        <v>0.5576</v>
      </c>
      <c r="F253" s="3">
        <v>0.5576</v>
      </c>
      <c r="G253" s="3">
        <v>0.5575</v>
      </c>
      <c r="H253" s="3">
        <v>0.5575</v>
      </c>
      <c r="J253" s="4">
        <v>313</v>
      </c>
      <c r="K253" s="3">
        <v>0.7757</v>
      </c>
      <c r="L253" s="3">
        <v>0.7756</v>
      </c>
      <c r="M253" s="3">
        <v>0.7755</v>
      </c>
      <c r="N253" s="3">
        <v>0.7754</v>
      </c>
    </row>
    <row r="254" spans="4:14" ht="12.75">
      <c r="D254" s="3">
        <v>314</v>
      </c>
      <c r="E254" s="3">
        <v>0.5574</v>
      </c>
      <c r="F254" s="3">
        <v>0.5573</v>
      </c>
      <c r="G254" s="3">
        <v>0.5572</v>
      </c>
      <c r="H254" s="3">
        <v>0.5572</v>
      </c>
      <c r="J254" s="4">
        <v>314</v>
      </c>
      <c r="K254" s="3">
        <v>0.7753</v>
      </c>
      <c r="L254" s="3">
        <v>0.7752</v>
      </c>
      <c r="M254" s="3">
        <v>0.775</v>
      </c>
      <c r="N254" s="3">
        <v>0.7749</v>
      </c>
    </row>
    <row r="255" spans="4:14" ht="12.75">
      <c r="D255" s="3">
        <v>315</v>
      </c>
      <c r="E255" s="3">
        <v>0.5571</v>
      </c>
      <c r="F255" s="3">
        <v>0.5571</v>
      </c>
      <c r="G255" s="3">
        <v>0.557</v>
      </c>
      <c r="H255" s="3">
        <v>0.557</v>
      </c>
      <c r="J255" s="4">
        <v>315</v>
      </c>
      <c r="K255" s="3">
        <v>0.7748</v>
      </c>
      <c r="L255" s="3">
        <v>0.7747</v>
      </c>
      <c r="M255" s="3">
        <v>0.7746</v>
      </c>
      <c r="N255" s="3">
        <v>0.7745</v>
      </c>
    </row>
    <row r="256" spans="4:14" ht="12.75">
      <c r="D256" s="3">
        <v>316</v>
      </c>
      <c r="E256" s="3">
        <v>0.5569</v>
      </c>
      <c r="F256" s="3">
        <v>0.5568</v>
      </c>
      <c r="G256" s="3">
        <v>0.5567</v>
      </c>
      <c r="H256" s="3">
        <v>0.5567</v>
      </c>
      <c r="J256" s="4">
        <v>316</v>
      </c>
      <c r="K256" s="3">
        <v>0.7744</v>
      </c>
      <c r="L256" s="3">
        <v>0.7744</v>
      </c>
      <c r="M256" s="3">
        <v>0.7742</v>
      </c>
      <c r="N256" s="3">
        <v>0.7741</v>
      </c>
    </row>
    <row r="257" spans="4:14" ht="12.75">
      <c r="D257" s="3">
        <v>317</v>
      </c>
      <c r="E257" s="3">
        <v>0.5566</v>
      </c>
      <c r="F257" s="3">
        <v>0.5566</v>
      </c>
      <c r="G257" s="3">
        <v>0.5565</v>
      </c>
      <c r="H257" s="3">
        <v>0.5564</v>
      </c>
      <c r="J257" s="4">
        <v>317</v>
      </c>
      <c r="K257" s="3">
        <v>0.774</v>
      </c>
      <c r="L257" s="3">
        <v>0.7739</v>
      </c>
      <c r="M257" s="3">
        <v>0.7738</v>
      </c>
      <c r="N257" s="3">
        <v>0.7737</v>
      </c>
    </row>
    <row r="258" spans="4:14" ht="12.75">
      <c r="D258" s="3">
        <v>318</v>
      </c>
      <c r="E258" s="3">
        <v>0.5564</v>
      </c>
      <c r="F258" s="3">
        <v>0.5563</v>
      </c>
      <c r="G258" s="3">
        <v>0.5562</v>
      </c>
      <c r="H258" s="3">
        <v>0.5562</v>
      </c>
      <c r="J258" s="4">
        <v>318</v>
      </c>
      <c r="K258" s="3">
        <v>0.7736</v>
      </c>
      <c r="L258" s="3">
        <v>0.7735</v>
      </c>
      <c r="M258" s="3">
        <v>0.7734</v>
      </c>
      <c r="N258" s="3">
        <v>0.7733</v>
      </c>
    </row>
    <row r="259" spans="4:14" ht="12.75">
      <c r="D259" s="3">
        <v>319</v>
      </c>
      <c r="E259" s="3">
        <v>0.5561</v>
      </c>
      <c r="F259" s="3">
        <v>0.5561</v>
      </c>
      <c r="G259" s="3">
        <v>0.556</v>
      </c>
      <c r="H259" s="3">
        <v>0.556</v>
      </c>
      <c r="J259" s="4">
        <v>319</v>
      </c>
      <c r="K259" s="3">
        <v>0.7732</v>
      </c>
      <c r="L259" s="3">
        <v>0.7731</v>
      </c>
      <c r="M259" s="3">
        <v>0.773</v>
      </c>
      <c r="N259" s="3">
        <v>0.773</v>
      </c>
    </row>
    <row r="260" spans="4:14" ht="12.75">
      <c r="D260" s="3"/>
      <c r="E260" s="3"/>
      <c r="F260" s="3"/>
      <c r="G260" s="3"/>
      <c r="H260" s="3"/>
      <c r="J260" s="4"/>
      <c r="K260" s="3"/>
      <c r="L260" s="3"/>
      <c r="M260" s="3"/>
      <c r="N260" s="3"/>
    </row>
    <row r="261" spans="4:14" ht="12.75">
      <c r="D261" s="3">
        <v>320</v>
      </c>
      <c r="E261" s="3">
        <v>0.5559</v>
      </c>
      <c r="F261" s="3">
        <v>0.5558</v>
      </c>
      <c r="G261" s="3">
        <v>0.5557</v>
      </c>
      <c r="H261" s="3">
        <v>0.5557</v>
      </c>
      <c r="J261" s="4">
        <v>320</v>
      </c>
      <c r="K261" s="3">
        <v>0.7729</v>
      </c>
      <c r="L261" s="3">
        <v>0.7727</v>
      </c>
      <c r="M261" s="3">
        <v>0.7726</v>
      </c>
      <c r="N261" s="3">
        <v>0.7725</v>
      </c>
    </row>
    <row r="262" spans="4:14" ht="12.75">
      <c r="D262" s="3">
        <v>321</v>
      </c>
      <c r="E262" s="3">
        <v>0.5556</v>
      </c>
      <c r="F262" s="3">
        <v>0.5556</v>
      </c>
      <c r="G262" s="3">
        <v>0.5555</v>
      </c>
      <c r="H262" s="3">
        <v>0.5555</v>
      </c>
      <c r="J262" s="4">
        <v>321</v>
      </c>
      <c r="K262" s="3">
        <v>0.7725</v>
      </c>
      <c r="L262" s="3">
        <v>0.7724</v>
      </c>
      <c r="M262" s="3">
        <v>0.7723</v>
      </c>
      <c r="N262" s="3">
        <v>0.7722</v>
      </c>
    </row>
    <row r="263" spans="4:14" ht="12.75">
      <c r="D263" s="3">
        <v>322</v>
      </c>
      <c r="E263" s="3">
        <v>0.5554</v>
      </c>
      <c r="F263" s="3">
        <v>0.5553</v>
      </c>
      <c r="G263" s="3">
        <v>0.5552</v>
      </c>
      <c r="H263" s="3">
        <v>0.5552</v>
      </c>
      <c r="J263" s="4">
        <v>322</v>
      </c>
      <c r="K263" s="3">
        <v>0.7721</v>
      </c>
      <c r="L263" s="3">
        <v>0.772</v>
      </c>
      <c r="M263" s="3">
        <v>0.7719</v>
      </c>
      <c r="N263" s="3">
        <v>0.7718</v>
      </c>
    </row>
    <row r="264" spans="4:14" ht="12.75">
      <c r="D264" s="3">
        <v>323</v>
      </c>
      <c r="E264" s="3">
        <v>0.5551</v>
      </c>
      <c r="F264" s="3">
        <v>0.5551</v>
      </c>
      <c r="G264" s="3">
        <v>0.555</v>
      </c>
      <c r="H264" s="3">
        <v>0.555</v>
      </c>
      <c r="J264" s="4">
        <v>323</v>
      </c>
      <c r="K264" s="3">
        <v>0.7717</v>
      </c>
      <c r="L264" s="3">
        <v>0.7717</v>
      </c>
      <c r="M264" s="3">
        <v>0.7716</v>
      </c>
      <c r="N264" s="3">
        <v>0.7715</v>
      </c>
    </row>
    <row r="265" spans="4:14" ht="12.75">
      <c r="D265" s="3">
        <v>324</v>
      </c>
      <c r="E265" s="3">
        <v>0.5549</v>
      </c>
      <c r="F265" s="3">
        <v>0.5548</v>
      </c>
      <c r="G265" s="3">
        <v>0.5548</v>
      </c>
      <c r="H265" s="3">
        <v>0.5547</v>
      </c>
      <c r="J265" s="4">
        <v>324</v>
      </c>
      <c r="K265" s="3">
        <v>0.7714</v>
      </c>
      <c r="L265" s="3">
        <v>0.7713</v>
      </c>
      <c r="M265" s="3">
        <v>0.7712</v>
      </c>
      <c r="N265" s="3">
        <v>0.7712</v>
      </c>
    </row>
    <row r="266" spans="4:14" ht="12.75">
      <c r="D266" s="3">
        <v>325</v>
      </c>
      <c r="E266" s="3">
        <v>0.5547</v>
      </c>
      <c r="F266" s="3">
        <v>0.5546</v>
      </c>
      <c r="G266" s="3">
        <v>0.5546</v>
      </c>
      <c r="H266" s="3">
        <v>0.5544</v>
      </c>
      <c r="J266" s="4">
        <v>325</v>
      </c>
      <c r="K266" s="3">
        <v>0.7711</v>
      </c>
      <c r="L266" s="3">
        <v>0.771</v>
      </c>
      <c r="M266" s="3">
        <v>0.7709</v>
      </c>
      <c r="N266" s="3">
        <v>0.7708</v>
      </c>
    </row>
    <row r="267" spans="4:14" ht="12.75">
      <c r="D267" s="3">
        <v>326</v>
      </c>
      <c r="E267" s="3">
        <v>0.5544</v>
      </c>
      <c r="F267" s="3">
        <v>0.5543</v>
      </c>
      <c r="G267" s="3">
        <v>0.5543</v>
      </c>
      <c r="H267" s="3">
        <v>0.5542</v>
      </c>
      <c r="J267" s="4">
        <v>326</v>
      </c>
      <c r="K267" s="3">
        <v>0.7707</v>
      </c>
      <c r="L267" s="3">
        <v>0.7707</v>
      </c>
      <c r="M267" s="3">
        <v>0.7706</v>
      </c>
      <c r="N267" s="3">
        <v>0.7705</v>
      </c>
    </row>
    <row r="268" spans="4:14" ht="12.75">
      <c r="D268" s="3">
        <v>327</v>
      </c>
      <c r="E268" s="3">
        <v>0.5542</v>
      </c>
      <c r="F268" s="3">
        <v>0.5541</v>
      </c>
      <c r="G268" s="3">
        <v>0.5541</v>
      </c>
      <c r="H268" s="3">
        <v>0.554</v>
      </c>
      <c r="J268" s="4">
        <v>327</v>
      </c>
      <c r="K268" s="3">
        <v>0.7705</v>
      </c>
      <c r="L268" s="3">
        <v>0.7704</v>
      </c>
      <c r="M268" s="3">
        <v>0.7703</v>
      </c>
      <c r="N268" s="3">
        <v>0.7702</v>
      </c>
    </row>
    <row r="269" spans="4:14" ht="12.75">
      <c r="D269" s="3">
        <v>328</v>
      </c>
      <c r="E269" s="3">
        <v>0.5539</v>
      </c>
      <c r="F269" s="3">
        <v>0.5539</v>
      </c>
      <c r="G269" s="3">
        <v>0.5538</v>
      </c>
      <c r="H269" s="3">
        <v>0.5538</v>
      </c>
      <c r="J269" s="4">
        <v>328</v>
      </c>
      <c r="K269" s="3">
        <v>0.7702</v>
      </c>
      <c r="L269" s="3">
        <v>0.7701</v>
      </c>
      <c r="M269" s="3">
        <v>0.77</v>
      </c>
      <c r="N269" s="3">
        <v>0.77</v>
      </c>
    </row>
    <row r="270" spans="4:14" ht="12.75">
      <c r="D270" s="3">
        <v>329</v>
      </c>
      <c r="E270" s="3">
        <v>0.5537</v>
      </c>
      <c r="F270" s="3">
        <v>0.5537</v>
      </c>
      <c r="G270" s="3">
        <v>0.5536</v>
      </c>
      <c r="H270" s="3">
        <v>0.5535</v>
      </c>
      <c r="J270" s="4">
        <v>329</v>
      </c>
      <c r="K270" s="3">
        <v>0.7699</v>
      </c>
      <c r="L270" s="3">
        <v>0.7699</v>
      </c>
      <c r="M270" s="3">
        <v>0.7698</v>
      </c>
      <c r="N270" s="3">
        <v>0.7697</v>
      </c>
    </row>
    <row r="271" spans="4:14" ht="12.75">
      <c r="D271" s="3"/>
      <c r="E271" s="3"/>
      <c r="F271" s="3"/>
      <c r="G271" s="3"/>
      <c r="H271" s="3"/>
      <c r="J271" s="4"/>
      <c r="K271" s="3"/>
      <c r="L271" s="3"/>
      <c r="M271" s="3"/>
      <c r="N271" s="3"/>
    </row>
    <row r="272" spans="4:14" ht="12.75">
      <c r="D272" s="3">
        <v>330</v>
      </c>
      <c r="E272" s="3">
        <v>0.5535</v>
      </c>
      <c r="F272" s="3">
        <v>0.5534</v>
      </c>
      <c r="G272" s="3">
        <v>0.5533</v>
      </c>
      <c r="H272" s="3">
        <v>0.5533</v>
      </c>
      <c r="J272" s="4">
        <v>330</v>
      </c>
      <c r="K272" s="3">
        <v>0.7696</v>
      </c>
      <c r="L272" s="3">
        <v>0.7696</v>
      </c>
      <c r="M272" s="3">
        <v>0.7695</v>
      </c>
      <c r="N272" s="3">
        <v>0.7695</v>
      </c>
    </row>
    <row r="273" spans="4:14" ht="12.75">
      <c r="D273" s="3">
        <v>331</v>
      </c>
      <c r="E273" s="3">
        <v>0.5532</v>
      </c>
      <c r="F273" s="3">
        <v>0.5531</v>
      </c>
      <c r="G273" s="3">
        <v>0.5531</v>
      </c>
      <c r="H273" s="3">
        <v>0.553</v>
      </c>
      <c r="J273" s="4">
        <v>331</v>
      </c>
      <c r="K273" s="3">
        <v>0.7694</v>
      </c>
      <c r="L273" s="3">
        <v>0.7693</v>
      </c>
      <c r="M273" s="3">
        <v>0.7693</v>
      </c>
      <c r="N273" s="3">
        <v>0.7692</v>
      </c>
    </row>
    <row r="274" spans="4:14" ht="12.75">
      <c r="D274" s="3">
        <v>332</v>
      </c>
      <c r="E274" s="3">
        <v>0.553</v>
      </c>
      <c r="F274" s="3">
        <v>0.5529</v>
      </c>
      <c r="G274" s="3">
        <v>0.5529</v>
      </c>
      <c r="H274" s="3">
        <v>0.5528</v>
      </c>
      <c r="J274" s="4">
        <v>332</v>
      </c>
      <c r="K274" s="3">
        <v>0.7692</v>
      </c>
      <c r="L274" s="3">
        <v>0.7691</v>
      </c>
      <c r="M274" s="3">
        <v>0.7691</v>
      </c>
      <c r="N274" s="3">
        <v>0.7691</v>
      </c>
    </row>
    <row r="275" spans="4:8" ht="12.75">
      <c r="D275" s="3">
        <v>333</v>
      </c>
      <c r="E275" s="3">
        <v>0.5528</v>
      </c>
      <c r="F275" s="3">
        <v>0.5527</v>
      </c>
      <c r="G275" s="3">
        <v>0.5526</v>
      </c>
      <c r="H275" s="3">
        <v>0.5526</v>
      </c>
    </row>
    <row r="276" spans="4:8" ht="12.75">
      <c r="D276" s="3">
        <v>334</v>
      </c>
      <c r="E276" s="3">
        <v>0.5525</v>
      </c>
      <c r="F276" s="3">
        <v>0.5525</v>
      </c>
      <c r="G276" s="3">
        <v>0.5524</v>
      </c>
      <c r="H276" s="3">
        <v>0.5524</v>
      </c>
    </row>
    <row r="277" spans="4:8" ht="12.75">
      <c r="D277" s="3">
        <v>335</v>
      </c>
      <c r="E277" s="3">
        <v>0.5523</v>
      </c>
      <c r="F277" s="3">
        <v>0.5522</v>
      </c>
      <c r="G277" s="3">
        <v>0.5522</v>
      </c>
      <c r="H277" s="3">
        <v>0.5521</v>
      </c>
    </row>
    <row r="278" spans="4:8" ht="12.75">
      <c r="D278" s="3">
        <v>336</v>
      </c>
      <c r="E278" s="3">
        <v>0.5521</v>
      </c>
      <c r="F278" s="3">
        <v>0.552</v>
      </c>
      <c r="G278" s="3">
        <v>0.552</v>
      </c>
      <c r="H278" s="3">
        <v>0.5519</v>
      </c>
    </row>
    <row r="279" spans="4:8" ht="12.75">
      <c r="D279" s="3">
        <v>337</v>
      </c>
      <c r="E279" s="3">
        <v>0.5518</v>
      </c>
      <c r="F279" s="3">
        <v>0.5518</v>
      </c>
      <c r="G279" s="3">
        <v>0.5517</v>
      </c>
      <c r="H279" s="3">
        <v>0.5516</v>
      </c>
    </row>
    <row r="280" spans="4:8" ht="12.75">
      <c r="D280" s="3">
        <v>338</v>
      </c>
      <c r="E280" s="3">
        <v>0.5516</v>
      </c>
      <c r="F280" s="3">
        <v>0.5515</v>
      </c>
      <c r="G280" s="3">
        <v>0.5515</v>
      </c>
      <c r="H280" s="3">
        <v>0.5514</v>
      </c>
    </row>
    <row r="281" spans="4:8" ht="12.75">
      <c r="D281" s="3">
        <v>339</v>
      </c>
      <c r="E281" s="3">
        <v>0.5513</v>
      </c>
      <c r="F281" s="3">
        <v>0.5513</v>
      </c>
      <c r="G281" s="3">
        <v>0.5512</v>
      </c>
      <c r="H281" s="3">
        <v>0.5512</v>
      </c>
    </row>
    <row r="282" spans="4:8" ht="12.75">
      <c r="D282" s="3"/>
      <c r="E282" s="3"/>
      <c r="F282" s="3"/>
      <c r="G282" s="3"/>
      <c r="H282" s="3"/>
    </row>
    <row r="283" spans="4:8" ht="12.75">
      <c r="D283" s="3">
        <v>340</v>
      </c>
      <c r="E283" s="3">
        <v>0.5511</v>
      </c>
      <c r="F283" s="3">
        <v>0.5511</v>
      </c>
      <c r="G283" s="3">
        <v>0.551</v>
      </c>
      <c r="H283" s="3">
        <v>0.5509</v>
      </c>
    </row>
    <row r="284" spans="4:8" ht="12.75">
      <c r="D284" s="3">
        <v>341</v>
      </c>
      <c r="E284" s="3">
        <v>0.5509</v>
      </c>
      <c r="F284" s="3">
        <v>0.5508</v>
      </c>
      <c r="G284" s="3">
        <v>0.5508</v>
      </c>
      <c r="H284" s="3">
        <v>0.5507</v>
      </c>
    </row>
    <row r="285" spans="4:8" ht="12.75">
      <c r="D285" s="3">
        <v>342</v>
      </c>
      <c r="E285" s="3">
        <v>0.5507</v>
      </c>
      <c r="F285" s="3">
        <v>0.5506</v>
      </c>
      <c r="G285" s="3">
        <v>0.5505</v>
      </c>
      <c r="H285" s="3">
        <v>0.5505</v>
      </c>
    </row>
    <row r="286" spans="4:8" ht="12.75">
      <c r="D286" s="3">
        <v>343</v>
      </c>
      <c r="E286" s="3">
        <v>0.5504</v>
      </c>
      <c r="F286" s="3">
        <v>0.5504</v>
      </c>
      <c r="G286" s="3">
        <v>0.5503</v>
      </c>
      <c r="H286" s="3">
        <v>0.5503</v>
      </c>
    </row>
    <row r="287" spans="4:8" ht="12.75">
      <c r="D287" s="3">
        <v>344</v>
      </c>
      <c r="E287" s="3">
        <v>0.5502</v>
      </c>
      <c r="F287" s="3">
        <v>0.5502</v>
      </c>
      <c r="G287" s="3">
        <v>0.5501</v>
      </c>
      <c r="H287" s="3">
        <v>0.55</v>
      </c>
    </row>
    <row r="288" spans="4:8" ht="12.75">
      <c r="D288" s="3">
        <v>345</v>
      </c>
      <c r="E288" s="3">
        <v>0.55</v>
      </c>
      <c r="F288" s="3">
        <v>0.5499</v>
      </c>
      <c r="G288" s="3">
        <v>0.5499</v>
      </c>
      <c r="H288" s="3">
        <v>0.5498</v>
      </c>
    </row>
    <row r="289" spans="4:8" ht="12.75">
      <c r="D289" s="3">
        <v>346</v>
      </c>
      <c r="E289" s="3">
        <v>0.5498</v>
      </c>
      <c r="F289" s="3">
        <v>0.5497</v>
      </c>
      <c r="G289" s="3">
        <v>0.5496</v>
      </c>
      <c r="H289" s="3">
        <v>0.5496</v>
      </c>
    </row>
    <row r="290" spans="4:8" ht="12.75">
      <c r="D290" s="3">
        <v>347</v>
      </c>
      <c r="E290" s="3">
        <v>0.5495</v>
      </c>
      <c r="F290" s="3">
        <v>0.5495</v>
      </c>
      <c r="G290" s="3">
        <v>0.5494</v>
      </c>
      <c r="H290" s="3">
        <v>0.5494</v>
      </c>
    </row>
    <row r="291" spans="4:8" ht="12.75">
      <c r="D291" s="3">
        <v>348</v>
      </c>
      <c r="E291" s="3">
        <v>0.5493</v>
      </c>
      <c r="F291" s="3">
        <v>0.5492</v>
      </c>
      <c r="G291" s="3">
        <v>0.5492</v>
      </c>
      <c r="H291" s="3">
        <v>0.5491</v>
      </c>
    </row>
    <row r="292" spans="4:8" ht="12.75">
      <c r="D292" s="3">
        <v>349</v>
      </c>
      <c r="E292" s="3">
        <v>0.5491</v>
      </c>
      <c r="F292" s="3">
        <v>0.549</v>
      </c>
      <c r="G292" s="3">
        <v>0.549</v>
      </c>
      <c r="H292" s="3">
        <v>0.5489</v>
      </c>
    </row>
    <row r="293" spans="4:8" ht="12.75">
      <c r="D293" s="3"/>
      <c r="E293" s="3"/>
      <c r="F293" s="3"/>
      <c r="G293" s="3"/>
      <c r="H293" s="3"/>
    </row>
    <row r="294" spans="4:8" ht="12.75">
      <c r="D294" s="3">
        <v>350</v>
      </c>
      <c r="E294" s="3">
        <v>0.5488</v>
      </c>
      <c r="F294" s="3">
        <v>0.5488</v>
      </c>
      <c r="G294" s="3">
        <v>0.5487</v>
      </c>
      <c r="H294" s="3">
        <v>0.5487</v>
      </c>
    </row>
    <row r="295" spans="4:8" ht="12.75">
      <c r="D295" s="3">
        <v>351</v>
      </c>
      <c r="E295" s="3">
        <v>0.5486</v>
      </c>
      <c r="F295" s="3">
        <v>0.5486</v>
      </c>
      <c r="G295" s="3">
        <v>0.5485</v>
      </c>
      <c r="H295" s="3">
        <v>0.5485</v>
      </c>
    </row>
    <row r="296" spans="4:8" ht="12.75">
      <c r="D296" s="3">
        <v>352</v>
      </c>
      <c r="E296" s="3">
        <v>0.5484</v>
      </c>
      <c r="F296" s="3">
        <v>0.5483</v>
      </c>
      <c r="G296" s="3">
        <v>0.5483</v>
      </c>
      <c r="H296" s="3">
        <v>0.5482</v>
      </c>
    </row>
    <row r="297" spans="4:8" ht="12.75">
      <c r="D297" s="3">
        <v>353</v>
      </c>
      <c r="E297" s="3">
        <v>0.5482</v>
      </c>
      <c r="F297" s="3">
        <v>0.5481</v>
      </c>
      <c r="G297" s="3">
        <v>0.5481</v>
      </c>
      <c r="H297" s="3">
        <v>0.548</v>
      </c>
    </row>
    <row r="298" spans="4:8" ht="12.75">
      <c r="D298" s="3">
        <v>354</v>
      </c>
      <c r="E298" s="3">
        <v>0.5479</v>
      </c>
      <c r="F298" s="3">
        <v>0.5479</v>
      </c>
      <c r="G298" s="3">
        <v>0.5478</v>
      </c>
      <c r="H298" s="3">
        <v>0.5478</v>
      </c>
    </row>
    <row r="299" spans="4:8" ht="12.75">
      <c r="D299" s="3">
        <v>355</v>
      </c>
      <c r="E299" s="3">
        <v>0.5477</v>
      </c>
      <c r="F299" s="3">
        <v>0.5477</v>
      </c>
      <c r="G299" s="3">
        <v>0.5476</v>
      </c>
      <c r="H299" s="3">
        <v>0.5475</v>
      </c>
    </row>
    <row r="300" spans="4:8" ht="12.75">
      <c r="D300" s="3">
        <v>356</v>
      </c>
      <c r="E300" s="3">
        <v>0.5475</v>
      </c>
      <c r="F300" s="3">
        <v>0.5474</v>
      </c>
      <c r="G300" s="3">
        <v>0.5474</v>
      </c>
      <c r="H300" s="3">
        <v>0.5473</v>
      </c>
    </row>
    <row r="301" spans="4:8" ht="12.75">
      <c r="D301" s="3">
        <v>357</v>
      </c>
      <c r="E301" s="3">
        <v>0.5472</v>
      </c>
      <c r="F301" s="3">
        <v>0.5472</v>
      </c>
      <c r="G301" s="3">
        <v>0.5471</v>
      </c>
      <c r="H301" s="3">
        <v>0.547</v>
      </c>
    </row>
    <row r="302" spans="4:8" ht="12.75">
      <c r="D302" s="3">
        <v>358</v>
      </c>
      <c r="E302" s="3">
        <v>0.547</v>
      </c>
      <c r="F302" s="3">
        <v>0.5469</v>
      </c>
      <c r="G302" s="3">
        <v>0.5469</v>
      </c>
      <c r="H302" s="3">
        <v>0.5468</v>
      </c>
    </row>
    <row r="303" spans="4:8" ht="12.75">
      <c r="D303" s="3">
        <v>359</v>
      </c>
      <c r="E303" s="3">
        <v>0.5468</v>
      </c>
      <c r="F303" s="3">
        <v>0.5467</v>
      </c>
      <c r="G303" s="3">
        <v>0.5466</v>
      </c>
      <c r="H303" s="3">
        <v>0.5466</v>
      </c>
    </row>
    <row r="304" spans="4:8" ht="12.75">
      <c r="D304" s="3"/>
      <c r="E304" s="3"/>
      <c r="F304" s="3"/>
      <c r="G304" s="3"/>
      <c r="H304" s="3"/>
    </row>
    <row r="305" spans="4:8" ht="12.75">
      <c r="D305" s="3">
        <v>360</v>
      </c>
      <c r="E305" s="3">
        <v>0.5465</v>
      </c>
      <c r="F305" s="3">
        <v>0.5465</v>
      </c>
      <c r="G305" s="3">
        <v>0.5464</v>
      </c>
      <c r="H305" s="3">
        <v>0.5464</v>
      </c>
    </row>
    <row r="306" spans="4:8" ht="12.75">
      <c r="D306" s="3">
        <v>361</v>
      </c>
      <c r="E306" s="3">
        <v>0.5463</v>
      </c>
      <c r="F306" s="3">
        <v>0.5462</v>
      </c>
      <c r="G306" s="3">
        <v>0.5462</v>
      </c>
      <c r="H306" s="3">
        <v>0.5461</v>
      </c>
    </row>
    <row r="307" spans="4:8" ht="12.75">
      <c r="D307" s="3">
        <v>362</v>
      </c>
      <c r="E307" s="3">
        <v>0.5461</v>
      </c>
      <c r="F307" s="3">
        <v>0.546</v>
      </c>
      <c r="G307" s="3">
        <v>0.546</v>
      </c>
      <c r="H307" s="3">
        <v>0.5459</v>
      </c>
    </row>
    <row r="308" spans="4:8" ht="12.75">
      <c r="D308" s="3">
        <v>363</v>
      </c>
      <c r="E308" s="3">
        <v>0.5458</v>
      </c>
      <c r="F308" s="3">
        <v>0.5458</v>
      </c>
      <c r="G308" s="3">
        <v>0.5457</v>
      </c>
      <c r="H308" s="3">
        <v>0.5457</v>
      </c>
    </row>
    <row r="309" spans="4:8" ht="12.75">
      <c r="D309" s="3">
        <v>364</v>
      </c>
      <c r="E309" s="3">
        <v>0.5456</v>
      </c>
      <c r="F309" s="3">
        <v>0.5456</v>
      </c>
      <c r="G309" s="3">
        <v>0.5455</v>
      </c>
      <c r="H309" s="3">
        <v>0.5455</v>
      </c>
    </row>
    <row r="310" spans="4:8" ht="12.75">
      <c r="D310" s="3">
        <v>365</v>
      </c>
      <c r="E310" s="3">
        <v>0.5454</v>
      </c>
      <c r="F310" s="3">
        <v>0.5453</v>
      </c>
      <c r="G310" s="3">
        <v>0.5453</v>
      </c>
      <c r="H310" s="3">
        <v>0.5452</v>
      </c>
    </row>
    <row r="311" spans="4:8" ht="12.75">
      <c r="D311" s="3">
        <v>366</v>
      </c>
      <c r="E311" s="3">
        <v>0.5452</v>
      </c>
      <c r="F311" s="3">
        <v>0.5451</v>
      </c>
      <c r="G311" s="3">
        <v>0.5451</v>
      </c>
      <c r="H311" s="3">
        <v>0.545</v>
      </c>
    </row>
    <row r="312" spans="4:8" ht="12.75">
      <c r="D312" s="3">
        <v>367</v>
      </c>
      <c r="E312" s="3">
        <v>0.5449</v>
      </c>
      <c r="F312" s="3">
        <v>0.5449</v>
      </c>
      <c r="G312" s="3">
        <v>0.5448</v>
      </c>
      <c r="H312" s="3">
        <v>0.5448</v>
      </c>
    </row>
    <row r="313" spans="4:8" ht="12.75">
      <c r="D313" s="3">
        <v>368</v>
      </c>
      <c r="E313" s="3">
        <v>0.5447</v>
      </c>
      <c r="F313" s="3">
        <v>0.5447</v>
      </c>
      <c r="G313" s="3">
        <v>0.5446</v>
      </c>
      <c r="H313" s="3">
        <v>0.5445</v>
      </c>
    </row>
    <row r="314" spans="4:8" ht="12.75">
      <c r="D314" s="3">
        <v>369</v>
      </c>
      <c r="E314" s="3">
        <v>0.5445</v>
      </c>
      <c r="F314" s="3">
        <v>0.5444</v>
      </c>
      <c r="G314" s="3">
        <v>0.5444</v>
      </c>
      <c r="H314" s="3">
        <v>0.5443</v>
      </c>
    </row>
    <row r="315" spans="4:8" ht="12.75">
      <c r="D315" s="3"/>
      <c r="E315" s="3"/>
      <c r="F315" s="3"/>
      <c r="G315" s="3"/>
      <c r="H315" s="3"/>
    </row>
    <row r="316" spans="4:8" ht="12.75">
      <c r="D316" s="3">
        <v>370</v>
      </c>
      <c r="E316" s="3">
        <v>0.5443</v>
      </c>
      <c r="F316" s="3">
        <v>0.5442</v>
      </c>
      <c r="G316" s="3">
        <v>0.5441</v>
      </c>
      <c r="H316" s="3">
        <v>0.5441</v>
      </c>
    </row>
    <row r="317" spans="4:8" ht="12.75">
      <c r="D317" s="3">
        <v>371</v>
      </c>
      <c r="E317" s="3">
        <v>0.544</v>
      </c>
      <c r="F317" s="3">
        <v>0.544</v>
      </c>
      <c r="G317" s="3">
        <v>0.5439</v>
      </c>
      <c r="H317" s="3">
        <v>0.5439</v>
      </c>
    </row>
    <row r="318" spans="4:8" ht="12.75">
      <c r="D318" s="3">
        <v>372</v>
      </c>
      <c r="E318" s="3">
        <v>0.5438</v>
      </c>
      <c r="F318" s="3">
        <v>0.5438</v>
      </c>
      <c r="G318" s="3">
        <v>0.5436</v>
      </c>
      <c r="H318" s="3">
        <v>0.5436</v>
      </c>
    </row>
    <row r="319" spans="4:8" ht="12.75">
      <c r="D319" s="3">
        <v>373</v>
      </c>
      <c r="E319" s="3">
        <v>0.5435</v>
      </c>
      <c r="F319" s="3">
        <v>0.5435</v>
      </c>
      <c r="G319" s="3">
        <v>0.5434</v>
      </c>
      <c r="H319" s="3">
        <v>0.5434</v>
      </c>
    </row>
    <row r="320" spans="4:8" ht="12.75">
      <c r="D320" s="3">
        <v>374</v>
      </c>
      <c r="E320" s="3">
        <v>0.5433</v>
      </c>
      <c r="F320" s="3">
        <v>0.5432</v>
      </c>
      <c r="G320" s="3">
        <v>0.5432</v>
      </c>
      <c r="H320" s="3">
        <v>0.5431</v>
      </c>
    </row>
    <row r="321" spans="4:8" ht="12.75">
      <c r="D321" s="3">
        <v>375</v>
      </c>
      <c r="E321" s="3">
        <v>0.5431</v>
      </c>
      <c r="F321" s="3">
        <v>0.543</v>
      </c>
      <c r="G321" s="3">
        <v>0.543</v>
      </c>
      <c r="H321" s="3">
        <v>0.5429</v>
      </c>
    </row>
    <row r="322" spans="4:8" ht="12.75">
      <c r="D322" s="3">
        <v>376</v>
      </c>
      <c r="E322" s="3">
        <v>0.5429</v>
      </c>
      <c r="F322" s="3">
        <v>0.5428</v>
      </c>
      <c r="G322" s="3">
        <v>0.5427</v>
      </c>
      <c r="H322" s="3">
        <v>0.5427</v>
      </c>
    </row>
    <row r="323" spans="4:8" ht="12.75">
      <c r="D323" s="3">
        <v>377</v>
      </c>
      <c r="E323" s="3">
        <v>0.5426</v>
      </c>
      <c r="F323" s="3">
        <v>0.5426</v>
      </c>
      <c r="G323" s="3">
        <v>0.5425</v>
      </c>
      <c r="H323" s="3">
        <v>0.5425</v>
      </c>
    </row>
    <row r="324" spans="4:8" ht="12.75">
      <c r="D324" s="3">
        <v>378</v>
      </c>
      <c r="E324" s="3">
        <v>0.5424</v>
      </c>
      <c r="F324" s="3">
        <v>0.5423</v>
      </c>
      <c r="G324" s="3">
        <v>0.5423</v>
      </c>
      <c r="H324" s="3">
        <v>0.5422</v>
      </c>
    </row>
    <row r="325" spans="4:8" ht="12.75">
      <c r="D325" s="3">
        <v>379</v>
      </c>
      <c r="E325" s="3">
        <v>0.5422</v>
      </c>
      <c r="F325" s="3">
        <v>0.5421</v>
      </c>
      <c r="G325" s="3">
        <v>0.5421</v>
      </c>
      <c r="H325" s="3">
        <v>0.542</v>
      </c>
    </row>
    <row r="326" spans="4:8" ht="12.75">
      <c r="D326" s="3"/>
      <c r="E326" s="3"/>
      <c r="F326" s="3"/>
      <c r="G326" s="3"/>
      <c r="H326" s="3"/>
    </row>
    <row r="327" spans="4:8" ht="12.75">
      <c r="D327" s="3">
        <v>380</v>
      </c>
      <c r="E327" s="3">
        <v>0.5419</v>
      </c>
      <c r="F327" s="3">
        <v>0.5419</v>
      </c>
      <c r="G327" s="3">
        <v>0.5418</v>
      </c>
      <c r="H327" s="3">
        <v>0.5418</v>
      </c>
    </row>
    <row r="328" spans="4:8" ht="12.75">
      <c r="D328" s="3">
        <v>381</v>
      </c>
      <c r="E328" s="3">
        <v>0.5417</v>
      </c>
      <c r="F328" s="3">
        <v>0.5417</v>
      </c>
      <c r="G328" s="3">
        <v>0.5416</v>
      </c>
      <c r="H328" s="3">
        <v>0.5415</v>
      </c>
    </row>
    <row r="329" spans="4:8" ht="12.75">
      <c r="D329" s="3">
        <v>382</v>
      </c>
      <c r="E329" s="3">
        <v>0.5415</v>
      </c>
      <c r="F329" s="3">
        <v>0.5414</v>
      </c>
      <c r="G329" s="3">
        <v>0.5414</v>
      </c>
      <c r="H329" s="3">
        <v>0.5413</v>
      </c>
    </row>
    <row r="330" spans="4:8" ht="12.75">
      <c r="D330" s="3">
        <v>383</v>
      </c>
      <c r="E330" s="3">
        <v>0.5413</v>
      </c>
      <c r="F330" s="3">
        <v>0.5412</v>
      </c>
      <c r="G330" s="3">
        <v>0.5411</v>
      </c>
      <c r="H330" s="3">
        <v>0.5411</v>
      </c>
    </row>
    <row r="331" spans="4:8" ht="12.75">
      <c r="D331" s="3">
        <v>384</v>
      </c>
      <c r="E331" s="3">
        <v>0.541</v>
      </c>
      <c r="F331" s="3">
        <v>0.541</v>
      </c>
      <c r="G331" s="3">
        <v>0.5409</v>
      </c>
      <c r="H331" s="3">
        <v>0.5409</v>
      </c>
    </row>
    <row r="332" spans="4:8" ht="12.75">
      <c r="D332" s="3">
        <v>385</v>
      </c>
      <c r="E332" s="3">
        <v>0.5408</v>
      </c>
      <c r="F332" s="3">
        <v>0.5408</v>
      </c>
      <c r="G332" s="3">
        <v>0.5407</v>
      </c>
      <c r="H332" s="3">
        <v>0.5406</v>
      </c>
    </row>
    <row r="333" spans="4:8" ht="12.75">
      <c r="D333" s="3">
        <v>386</v>
      </c>
      <c r="E333" s="3">
        <v>0.5406</v>
      </c>
      <c r="F333" s="3">
        <v>0.5405</v>
      </c>
      <c r="G333" s="3">
        <v>0.5405</v>
      </c>
      <c r="H333" s="3">
        <v>0.5404</v>
      </c>
    </row>
    <row r="334" spans="4:8" ht="12.75">
      <c r="D334" s="3">
        <v>387</v>
      </c>
      <c r="E334" s="3">
        <v>0.5404</v>
      </c>
      <c r="F334" s="3">
        <v>0.5403</v>
      </c>
      <c r="G334" s="3">
        <v>0.5402</v>
      </c>
      <c r="H334" s="3">
        <v>0.5402</v>
      </c>
    </row>
    <row r="335" spans="4:8" ht="12.75">
      <c r="D335" s="3">
        <v>388</v>
      </c>
      <c r="E335" s="3">
        <v>0.5401</v>
      </c>
      <c r="F335" s="3">
        <v>0.5401</v>
      </c>
      <c r="G335" s="3">
        <v>0.54</v>
      </c>
      <c r="H335" s="3">
        <v>0.54</v>
      </c>
    </row>
    <row r="336" spans="4:8" ht="12.75">
      <c r="D336" s="3">
        <v>389</v>
      </c>
      <c r="E336" s="3">
        <v>0.5399</v>
      </c>
      <c r="F336" s="3">
        <v>0.5398</v>
      </c>
      <c r="G336" s="3">
        <v>0.5398</v>
      </c>
      <c r="H336" s="3">
        <v>0.5397</v>
      </c>
    </row>
    <row r="337" spans="4:8" ht="12.75">
      <c r="D337" s="3"/>
      <c r="E337" s="3"/>
      <c r="F337" s="3"/>
      <c r="G337" s="3"/>
      <c r="H337" s="3"/>
    </row>
    <row r="338" spans="4:8" ht="12.75">
      <c r="D338" s="3">
        <v>390</v>
      </c>
      <c r="E338" s="3">
        <v>0.5397</v>
      </c>
      <c r="F338" s="3">
        <v>0.5396</v>
      </c>
      <c r="G338" s="3">
        <v>0.5396</v>
      </c>
      <c r="H338" s="3">
        <v>0.5395</v>
      </c>
    </row>
    <row r="339" spans="4:8" ht="12.75">
      <c r="D339" s="3">
        <v>391</v>
      </c>
      <c r="E339" s="3">
        <v>0.5394</v>
      </c>
      <c r="F339" s="3">
        <v>0.5394</v>
      </c>
      <c r="G339" s="3">
        <v>0.5393</v>
      </c>
      <c r="H339" s="3">
        <v>0.5393</v>
      </c>
    </row>
    <row r="340" spans="4:8" ht="12.75">
      <c r="D340" s="3">
        <v>392</v>
      </c>
      <c r="E340" s="3">
        <v>0.5392</v>
      </c>
      <c r="F340" s="3">
        <v>0.5392</v>
      </c>
      <c r="G340" s="3">
        <v>0.5391</v>
      </c>
      <c r="H340" s="3">
        <v>0.5391</v>
      </c>
    </row>
    <row r="341" spans="4:8" ht="12.75">
      <c r="D341" s="3">
        <v>393</v>
      </c>
      <c r="E341" s="3">
        <v>0.539</v>
      </c>
      <c r="F341" s="3">
        <v>0.5389</v>
      </c>
      <c r="G341" s="3">
        <v>0.5389</v>
      </c>
      <c r="H341" s="3">
        <v>0.5388</v>
      </c>
    </row>
    <row r="342" spans="4:8" ht="12.75">
      <c r="D342" s="3">
        <v>394</v>
      </c>
      <c r="E342" s="3">
        <v>0.5388</v>
      </c>
      <c r="F342" s="3">
        <v>0.5387</v>
      </c>
      <c r="G342" s="3">
        <v>0.5387</v>
      </c>
      <c r="H342" s="3">
        <v>0.5386</v>
      </c>
    </row>
    <row r="343" spans="4:8" ht="12.75">
      <c r="D343" s="3">
        <v>395</v>
      </c>
      <c r="E343" s="3">
        <v>0.5386</v>
      </c>
      <c r="F343" s="3">
        <v>0.5385</v>
      </c>
      <c r="G343" s="3">
        <v>0.5385</v>
      </c>
      <c r="H343" s="3">
        <v>0.5384</v>
      </c>
    </row>
    <row r="344" spans="4:8" ht="12.75">
      <c r="D344" s="3">
        <v>396</v>
      </c>
      <c r="E344" s="3">
        <v>0.5384</v>
      </c>
      <c r="F344" s="3">
        <v>0.5383</v>
      </c>
      <c r="G344" s="3">
        <v>0.5383</v>
      </c>
      <c r="H344" s="3">
        <v>0.5382</v>
      </c>
    </row>
    <row r="345" spans="4:8" ht="12.75">
      <c r="D345" s="3">
        <v>397</v>
      </c>
      <c r="E345" s="3">
        <v>0.5381</v>
      </c>
      <c r="F345" s="3">
        <v>0.5381</v>
      </c>
      <c r="G345" s="3">
        <v>0.538</v>
      </c>
      <c r="H345" s="3">
        <v>0.538</v>
      </c>
    </row>
    <row r="346" spans="4:8" ht="12.75">
      <c r="D346" s="3">
        <v>398</v>
      </c>
      <c r="E346" s="3">
        <v>0.5379</v>
      </c>
      <c r="F346" s="3">
        <v>0.5379</v>
      </c>
      <c r="G346" s="3">
        <v>0.5378</v>
      </c>
      <c r="H346" s="3">
        <v>0.5377</v>
      </c>
    </row>
    <row r="347" spans="4:8" ht="12.75">
      <c r="D347" s="3">
        <v>399</v>
      </c>
      <c r="E347" s="3">
        <v>0.5377</v>
      </c>
      <c r="F347" s="3">
        <v>0.5377</v>
      </c>
      <c r="G347" s="3">
        <v>0.5376</v>
      </c>
      <c r="H347" s="3">
        <v>0.5376</v>
      </c>
    </row>
    <row r="348" spans="4:8" ht="12.75">
      <c r="D348" s="3"/>
      <c r="E348" s="3"/>
      <c r="F348" s="3"/>
      <c r="G348" s="3"/>
      <c r="H348" s="3"/>
    </row>
    <row r="349" spans="4:8" ht="12.75">
      <c r="D349" s="3">
        <v>400</v>
      </c>
      <c r="E349" s="3">
        <v>0.5375</v>
      </c>
      <c r="F349" s="3">
        <v>0.5375</v>
      </c>
      <c r="G349" s="3">
        <v>0.5373</v>
      </c>
      <c r="H349" s="3">
        <v>0.5373</v>
      </c>
    </row>
    <row r="350" spans="4:8" ht="12.75">
      <c r="D350" s="3">
        <v>401</v>
      </c>
      <c r="E350" s="3">
        <v>0.5373</v>
      </c>
      <c r="F350" s="3">
        <v>0.5372</v>
      </c>
      <c r="G350" s="3">
        <v>0.5372</v>
      </c>
      <c r="H350" s="3">
        <v>0.5371</v>
      </c>
    </row>
    <row r="351" spans="4:8" ht="12.75">
      <c r="D351" s="3">
        <v>402</v>
      </c>
      <c r="E351" s="3">
        <v>0.5371</v>
      </c>
      <c r="F351" s="3">
        <v>0.537</v>
      </c>
      <c r="G351" s="3">
        <v>0.537</v>
      </c>
      <c r="H351" s="3">
        <v>0.5369</v>
      </c>
    </row>
    <row r="352" spans="4:8" ht="12.75">
      <c r="D352" s="3">
        <v>403</v>
      </c>
      <c r="E352" s="3">
        <v>0.5369</v>
      </c>
      <c r="F352" s="3">
        <v>0.5369</v>
      </c>
      <c r="G352" s="3">
        <v>0.5368</v>
      </c>
      <c r="H352" s="3">
        <v>0.5367</v>
      </c>
    </row>
    <row r="353" spans="4:8" ht="12.75">
      <c r="D353" s="3">
        <v>404</v>
      </c>
      <c r="E353" s="3">
        <v>0.5367</v>
      </c>
      <c r="F353" s="3">
        <v>0.5366</v>
      </c>
      <c r="G353" s="3">
        <v>0.5366</v>
      </c>
      <c r="H353" s="3">
        <v>0.5365</v>
      </c>
    </row>
    <row r="354" spans="4:8" ht="12.75">
      <c r="D354" s="3">
        <v>405</v>
      </c>
      <c r="E354" s="3">
        <v>0.5365</v>
      </c>
      <c r="F354" s="3">
        <v>0.5364</v>
      </c>
      <c r="G354" s="3">
        <v>0.5364</v>
      </c>
      <c r="H354" s="3">
        <v>0.5363</v>
      </c>
    </row>
    <row r="355" spans="4:8" ht="12.75">
      <c r="D355" s="3">
        <v>406</v>
      </c>
      <c r="E355" s="3">
        <v>0.5362</v>
      </c>
      <c r="F355" s="3">
        <v>0.5362</v>
      </c>
      <c r="G355" s="3">
        <v>0.5362</v>
      </c>
      <c r="H355" s="3">
        <v>0.5361</v>
      </c>
    </row>
    <row r="356" spans="4:8" ht="12.75">
      <c r="D356" s="3">
        <v>407</v>
      </c>
      <c r="E356" s="3">
        <v>0.5361</v>
      </c>
      <c r="F356" s="3">
        <v>0.536</v>
      </c>
      <c r="G356" s="3">
        <v>0.536</v>
      </c>
      <c r="H356" s="3">
        <v>0.5359</v>
      </c>
    </row>
    <row r="357" spans="4:8" ht="12.75">
      <c r="D357" s="3">
        <v>408</v>
      </c>
      <c r="E357" s="3">
        <v>0.5359</v>
      </c>
      <c r="F357" s="3">
        <v>0.5358</v>
      </c>
      <c r="G357" s="3">
        <v>0.5358</v>
      </c>
      <c r="H357" s="3">
        <v>0.5357</v>
      </c>
    </row>
    <row r="358" spans="4:8" ht="12.75">
      <c r="D358" s="3">
        <v>409</v>
      </c>
      <c r="E358" s="3">
        <v>0.5357</v>
      </c>
      <c r="F358" s="3">
        <v>0.5356</v>
      </c>
      <c r="G358" s="3">
        <v>0.5356</v>
      </c>
      <c r="H358" s="3">
        <v>0.5355</v>
      </c>
    </row>
    <row r="359" spans="4:8" ht="12.75">
      <c r="D359" s="3"/>
      <c r="E359" s="3"/>
      <c r="F359" s="3"/>
      <c r="G359" s="3"/>
      <c r="H359" s="3"/>
    </row>
    <row r="360" spans="4:8" ht="12.75">
      <c r="D360" s="3">
        <v>410</v>
      </c>
      <c r="E360" s="3">
        <v>0.5355</v>
      </c>
      <c r="F360" s="3">
        <v>0.5354</v>
      </c>
      <c r="G360" s="3">
        <v>0.5354</v>
      </c>
      <c r="H360" s="3">
        <v>0.5353</v>
      </c>
    </row>
    <row r="361" spans="4:8" ht="12.75">
      <c r="D361" s="3">
        <v>411</v>
      </c>
      <c r="E361" s="3">
        <v>0.5353</v>
      </c>
      <c r="F361" s="3">
        <v>0.5353</v>
      </c>
      <c r="G361" s="3">
        <v>0.5352</v>
      </c>
      <c r="H361" s="3">
        <v>0.5351</v>
      </c>
    </row>
    <row r="362" spans="4:8" ht="12.75">
      <c r="D362" s="3">
        <v>412</v>
      </c>
      <c r="E362" s="3">
        <v>0.5351</v>
      </c>
      <c r="F362" s="3">
        <v>0.5351</v>
      </c>
      <c r="G362" s="3">
        <v>0.535</v>
      </c>
      <c r="H362" s="3">
        <v>0.535</v>
      </c>
    </row>
    <row r="363" spans="4:8" ht="12.75">
      <c r="D363" s="3">
        <v>413</v>
      </c>
      <c r="E363" s="3">
        <v>0.5349</v>
      </c>
      <c r="F363" s="3">
        <v>0.5349</v>
      </c>
      <c r="G363" s="3">
        <v>0.5348</v>
      </c>
      <c r="H363" s="3">
        <v>0.5348</v>
      </c>
    </row>
    <row r="364" spans="4:8" ht="12.75">
      <c r="D364" s="3">
        <v>414</v>
      </c>
      <c r="E364" s="3">
        <v>0.5347</v>
      </c>
      <c r="F364" s="3">
        <v>0.5347</v>
      </c>
      <c r="G364" s="3">
        <v>0.5347</v>
      </c>
      <c r="H364" s="3">
        <v>0.5346</v>
      </c>
    </row>
    <row r="365" spans="4:8" ht="12.75">
      <c r="D365" s="3">
        <v>415</v>
      </c>
      <c r="E365" s="3">
        <v>0.5346</v>
      </c>
      <c r="F365" s="3">
        <v>0.5345</v>
      </c>
      <c r="G365" s="3">
        <v>0.5345</v>
      </c>
      <c r="H365" s="3">
        <v>0.5344</v>
      </c>
    </row>
    <row r="366" spans="4:8" ht="12.75">
      <c r="D366" s="3">
        <v>416</v>
      </c>
      <c r="E366" s="3">
        <v>0.5344</v>
      </c>
      <c r="F366" s="3">
        <v>0.5344</v>
      </c>
      <c r="G366" s="3">
        <v>0.5343</v>
      </c>
      <c r="H366" s="3">
        <v>0.5343</v>
      </c>
    </row>
    <row r="367" spans="4:8" ht="12.75">
      <c r="D367" s="3">
        <v>417</v>
      </c>
      <c r="E367" s="3">
        <v>0.5342</v>
      </c>
      <c r="F367" s="3">
        <v>0.5342</v>
      </c>
      <c r="G367" s="3">
        <v>0.5341</v>
      </c>
      <c r="H367" s="3">
        <v>0.5341</v>
      </c>
    </row>
    <row r="368" spans="4:8" ht="12.75">
      <c r="D368" s="3">
        <v>418</v>
      </c>
      <c r="E368" s="3">
        <v>0.5341</v>
      </c>
      <c r="F368" s="3">
        <v>0.534</v>
      </c>
      <c r="G368" s="3">
        <v>0.534</v>
      </c>
      <c r="H368" s="3">
        <v>0.534</v>
      </c>
    </row>
    <row r="369" spans="4:8" ht="12.75">
      <c r="D369" s="3">
        <v>419</v>
      </c>
      <c r="E369" s="3">
        <v>0.5339</v>
      </c>
      <c r="F369" s="3">
        <v>0.5338</v>
      </c>
      <c r="G369" s="3">
        <v>0.5338</v>
      </c>
      <c r="H369" s="3">
        <v>0.5338</v>
      </c>
    </row>
    <row r="370" spans="4:8" ht="12.75">
      <c r="D370" s="3"/>
      <c r="E370" s="3"/>
      <c r="F370" s="3"/>
      <c r="G370" s="3"/>
      <c r="H370" s="3"/>
    </row>
    <row r="371" spans="4:8" ht="12.75">
      <c r="D371" s="3">
        <v>420</v>
      </c>
      <c r="E371" s="3">
        <v>0.5337</v>
      </c>
      <c r="F371" s="3">
        <v>0.5337</v>
      </c>
      <c r="G371" s="3">
        <v>0.5337</v>
      </c>
      <c r="H371" s="3">
        <v>0.5336</v>
      </c>
    </row>
    <row r="372" spans="4:8" ht="12.75">
      <c r="D372" s="3">
        <v>421</v>
      </c>
      <c r="E372" s="3">
        <v>0.5336</v>
      </c>
      <c r="F372" s="3">
        <v>0.5335</v>
      </c>
      <c r="G372" s="3">
        <v>0.5335</v>
      </c>
      <c r="H372" s="3">
        <v>0.5335</v>
      </c>
    </row>
    <row r="373" spans="4:8" ht="12.75">
      <c r="D373" s="3">
        <v>422</v>
      </c>
      <c r="E373" s="3">
        <v>0.5334</v>
      </c>
      <c r="F373" s="3">
        <v>0.5334</v>
      </c>
      <c r="G373" s="3">
        <v>0.5334</v>
      </c>
      <c r="H373" s="3">
        <v>0.5333</v>
      </c>
    </row>
    <row r="374" spans="4:8" ht="12.75">
      <c r="D374" s="3">
        <v>423</v>
      </c>
      <c r="E374" s="3">
        <v>0.5333</v>
      </c>
      <c r="F374" s="3">
        <v>0.5332</v>
      </c>
      <c r="G374" s="3">
        <v>0.5332</v>
      </c>
      <c r="H374" s="3">
        <v>0.5332</v>
      </c>
    </row>
    <row r="375" spans="4:8" ht="12.75">
      <c r="D375" s="3">
        <v>424</v>
      </c>
      <c r="E375" s="3">
        <v>0.5332</v>
      </c>
      <c r="F375" s="3">
        <v>0.5331</v>
      </c>
      <c r="G375" s="3">
        <v>0.5331</v>
      </c>
      <c r="H375" s="3">
        <v>0.533</v>
      </c>
    </row>
    <row r="376" spans="4:8" ht="12.75">
      <c r="D376" s="3">
        <v>425</v>
      </c>
      <c r="E376" s="3">
        <v>0.533</v>
      </c>
      <c r="F376" s="3">
        <v>0.533</v>
      </c>
      <c r="G376" s="3">
        <v>0.5329</v>
      </c>
      <c r="H376" s="3">
        <v>0.5329</v>
      </c>
    </row>
    <row r="377" spans="4:8" ht="12.75">
      <c r="D377" s="3">
        <v>426</v>
      </c>
      <c r="E377" s="3">
        <v>0.5329</v>
      </c>
      <c r="F377" s="3">
        <v>0.5329</v>
      </c>
      <c r="G377" s="3">
        <v>0.5328</v>
      </c>
      <c r="H377" s="3">
        <v>0.5328</v>
      </c>
    </row>
    <row r="378" spans="4:8" ht="12.75">
      <c r="D378" s="3">
        <v>427</v>
      </c>
      <c r="E378" s="3">
        <v>0.5327</v>
      </c>
      <c r="F378" s="3">
        <v>0.5327</v>
      </c>
      <c r="G378" s="3">
        <v>0.5327</v>
      </c>
      <c r="H378" s="3">
        <v>0.5327</v>
      </c>
    </row>
    <row r="379" spans="4:8" ht="12.75">
      <c r="D379" s="3">
        <v>428</v>
      </c>
      <c r="E379" s="3">
        <v>0.5326</v>
      </c>
      <c r="F379" s="3">
        <v>0.5326</v>
      </c>
      <c r="G379" s="3">
        <v>0.5326</v>
      </c>
      <c r="H379" s="3">
        <v>0.5325</v>
      </c>
    </row>
    <row r="380" spans="4:8" ht="12.75">
      <c r="D380" s="3">
        <v>429</v>
      </c>
      <c r="E380" s="3">
        <v>0.5325</v>
      </c>
      <c r="F380" s="3">
        <v>0.5325</v>
      </c>
      <c r="G380" s="3">
        <v>0.5325</v>
      </c>
      <c r="H380" s="3">
        <v>0.5324</v>
      </c>
    </row>
    <row r="381" spans="4:8" ht="12.75">
      <c r="D381" s="3"/>
      <c r="E381" s="3"/>
      <c r="F381" s="3"/>
      <c r="G381" s="3"/>
      <c r="H381" s="3"/>
    </row>
    <row r="382" spans="4:8" ht="12.75">
      <c r="D382" s="3">
        <v>430</v>
      </c>
      <c r="E382" s="3">
        <v>0.5324</v>
      </c>
      <c r="F382" s="3">
        <v>0.5324</v>
      </c>
      <c r="G382" s="3">
        <v>0.5323</v>
      </c>
      <c r="H382" s="3">
        <v>0.5323</v>
      </c>
    </row>
    <row r="383" spans="4:8" ht="12.75">
      <c r="D383" s="3">
        <v>431</v>
      </c>
      <c r="E383" s="3">
        <v>0.5323</v>
      </c>
      <c r="F383" s="3">
        <v>0.5323</v>
      </c>
      <c r="G383" s="3">
        <v>0.5322</v>
      </c>
      <c r="H383" s="3">
        <v>0.5322</v>
      </c>
    </row>
    <row r="384" spans="4:8" ht="12.75">
      <c r="D384" s="3">
        <v>432</v>
      </c>
      <c r="E384" s="3">
        <v>0.5322</v>
      </c>
      <c r="F384" s="3">
        <v>0.5322</v>
      </c>
      <c r="G384" s="3">
        <v>0.5321</v>
      </c>
      <c r="H384" s="3">
        <v>0.5321</v>
      </c>
    </row>
    <row r="385" spans="4:8" ht="12.75">
      <c r="D385" s="3">
        <v>433</v>
      </c>
      <c r="E385" s="3">
        <v>0.5321</v>
      </c>
      <c r="F385" s="3">
        <v>0.5321</v>
      </c>
      <c r="G385" s="3">
        <v>0.5321</v>
      </c>
      <c r="H385" s="3">
        <v>0.532</v>
      </c>
    </row>
    <row r="386" spans="4:8" ht="12.75">
      <c r="D386" s="3">
        <v>434</v>
      </c>
      <c r="E386" s="3">
        <v>0.532</v>
      </c>
      <c r="F386" s="3">
        <v>0.532</v>
      </c>
      <c r="G386" s="3">
        <v>0.532</v>
      </c>
      <c r="H386" s="3">
        <v>0.5319</v>
      </c>
    </row>
    <row r="387" spans="4:8" ht="12.75">
      <c r="D387" s="3">
        <v>435</v>
      </c>
      <c r="E387" s="3">
        <v>0.5319</v>
      </c>
      <c r="F387" s="3">
        <v>0.5319</v>
      </c>
      <c r="G387" s="3">
        <v>0.5319</v>
      </c>
      <c r="H387" s="3">
        <v>0.5319</v>
      </c>
    </row>
    <row r="388" spans="4:8" ht="12.75">
      <c r="D388" s="3">
        <v>436</v>
      </c>
      <c r="E388" s="3">
        <v>0.5318</v>
      </c>
      <c r="F388" s="3">
        <v>0.5318</v>
      </c>
      <c r="G388" s="3">
        <v>0.5318</v>
      </c>
      <c r="H388" s="3">
        <v>0.5318</v>
      </c>
    </row>
    <row r="389" spans="4:8" ht="12.75">
      <c r="D389" s="3">
        <v>437</v>
      </c>
      <c r="E389" s="3">
        <v>0.5318</v>
      </c>
      <c r="F389" s="3">
        <v>0.5318</v>
      </c>
      <c r="G389" s="3">
        <v>0.5318</v>
      </c>
      <c r="H389" s="3">
        <v>0.5317</v>
      </c>
    </row>
    <row r="390" spans="4:8" ht="12.75">
      <c r="D390" s="3">
        <v>438</v>
      </c>
      <c r="E390" s="3">
        <v>0.5317</v>
      </c>
      <c r="F390" s="3">
        <v>0.5317</v>
      </c>
      <c r="G390" s="3">
        <v>0.5317</v>
      </c>
      <c r="H390" s="3">
        <v>0.5317</v>
      </c>
    </row>
    <row r="391" spans="4:8" ht="12.75">
      <c r="D391" s="3">
        <v>439</v>
      </c>
      <c r="E391" s="3">
        <v>0.5317</v>
      </c>
      <c r="F391" s="3">
        <v>0.5317</v>
      </c>
      <c r="G391" s="3">
        <v>0.5317</v>
      </c>
      <c r="H391" s="3">
        <v>0.5317</v>
      </c>
    </row>
    <row r="392" spans="4:8" ht="12.75">
      <c r="D392" s="3"/>
      <c r="E392" s="3"/>
      <c r="F392" s="3"/>
      <c r="G392" s="3"/>
      <c r="H392" s="3"/>
    </row>
    <row r="393" spans="4:8" ht="12.75">
      <c r="D393" s="3">
        <v>440</v>
      </c>
      <c r="E393" s="3">
        <v>0.5316</v>
      </c>
      <c r="F393" s="3">
        <v>0.5316</v>
      </c>
      <c r="G393" s="3">
        <v>0.5316</v>
      </c>
      <c r="H393" s="3">
        <v>0.5316</v>
      </c>
    </row>
    <row r="394" spans="4:8" ht="12.75">
      <c r="D394" s="3">
        <v>441</v>
      </c>
      <c r="E394" s="3">
        <v>0.5316</v>
      </c>
      <c r="F394" s="3">
        <v>0.5316</v>
      </c>
      <c r="G394" s="3">
        <v>0.5316</v>
      </c>
      <c r="H394" s="3">
        <v>0.5316</v>
      </c>
    </row>
    <row r="395" spans="4:8" ht="12.75">
      <c r="D395" s="3">
        <v>442</v>
      </c>
      <c r="E395" s="3">
        <v>0.5315</v>
      </c>
      <c r="F395" s="3">
        <v>0.5315</v>
      </c>
      <c r="G395" s="3">
        <v>0.5315</v>
      </c>
      <c r="H395" s="3">
        <v>0.5315</v>
      </c>
    </row>
    <row r="396" spans="4:8" ht="12.75">
      <c r="D396" s="3">
        <v>443</v>
      </c>
      <c r="E396" s="3">
        <v>0.5315</v>
      </c>
      <c r="F396" s="3">
        <v>0.5315</v>
      </c>
      <c r="G396" s="3">
        <v>0.5315</v>
      </c>
      <c r="H396" s="3">
        <v>0.5315</v>
      </c>
    </row>
    <row r="397" spans="4:8" ht="12.75">
      <c r="D397" s="3">
        <v>444</v>
      </c>
      <c r="E397" s="3">
        <v>0.5315</v>
      </c>
      <c r="F397" s="3">
        <v>0.5315</v>
      </c>
      <c r="G397" s="3">
        <v>0.5315</v>
      </c>
      <c r="H397" s="3">
        <v>0.5315</v>
      </c>
    </row>
    <row r="398" spans="4:8" ht="12.75">
      <c r="D398" s="3">
        <v>445</v>
      </c>
      <c r="E398" s="3">
        <v>0.5315</v>
      </c>
      <c r="F398" s="3">
        <v>0.5315</v>
      </c>
      <c r="G398" s="3">
        <v>0.5315</v>
      </c>
      <c r="H398" s="3">
        <v>0.5315</v>
      </c>
    </row>
    <row r="399" spans="4:8" ht="12.75">
      <c r="D399" s="3">
        <v>446</v>
      </c>
      <c r="E399" s="3">
        <v>0.5315</v>
      </c>
      <c r="F399" s="3">
        <v>0.5315</v>
      </c>
      <c r="G399" s="3">
        <v>0.5315</v>
      </c>
      <c r="H399" s="3">
        <v>0.5315</v>
      </c>
    </row>
    <row r="400" spans="4:8" ht="12.75">
      <c r="D400" s="3">
        <v>447</v>
      </c>
      <c r="E400" s="3">
        <v>0.5315</v>
      </c>
      <c r="F400" s="3">
        <v>0.5315</v>
      </c>
      <c r="G400" s="3">
        <v>0.5315</v>
      </c>
      <c r="H400" s="3">
        <v>0.5315</v>
      </c>
    </row>
    <row r="401" spans="4:8" ht="12.75">
      <c r="D401" s="3">
        <v>448</v>
      </c>
      <c r="E401" s="3">
        <v>0.5315</v>
      </c>
      <c r="F401" s="3">
        <v>0.5315</v>
      </c>
      <c r="G401" s="3">
        <v>0.5315</v>
      </c>
      <c r="H401" s="3">
        <v>0.5316</v>
      </c>
    </row>
    <row r="402" spans="4:8" ht="12.75">
      <c r="D402" s="3">
        <v>449</v>
      </c>
      <c r="E402" s="3">
        <v>0.5316</v>
      </c>
      <c r="F402" s="3">
        <v>0.5316</v>
      </c>
      <c r="G402" s="3">
        <v>0.5316</v>
      </c>
      <c r="H402" s="3">
        <v>0.5316</v>
      </c>
    </row>
    <row r="403" spans="4:8" ht="12.75">
      <c r="D403" s="3"/>
      <c r="E403" s="3"/>
      <c r="F403" s="3"/>
      <c r="G403" s="3"/>
      <c r="H403" s="3"/>
    </row>
    <row r="404" spans="4:8" ht="12.75">
      <c r="D404" s="3">
        <v>450</v>
      </c>
      <c r="E404" s="3">
        <v>0.5316</v>
      </c>
      <c r="F404" s="3">
        <v>0.5316</v>
      </c>
      <c r="G404" s="3">
        <v>0.5316</v>
      </c>
      <c r="H404" s="3">
        <v>0.5316</v>
      </c>
    </row>
    <row r="405" spans="4:8" ht="12.75">
      <c r="D405" s="3">
        <v>451</v>
      </c>
      <c r="E405" s="3">
        <v>0.5316</v>
      </c>
      <c r="F405" s="3">
        <v>0.5317</v>
      </c>
      <c r="G405" s="3">
        <v>0.5317</v>
      </c>
      <c r="H405" s="3">
        <v>0.5317</v>
      </c>
    </row>
    <row r="406" spans="4:8" ht="12.75">
      <c r="D406" s="3">
        <v>452</v>
      </c>
      <c r="E406" s="3">
        <v>0.5317</v>
      </c>
      <c r="F406" s="3">
        <v>0.5317</v>
      </c>
      <c r="G406" s="3">
        <v>0.5317</v>
      </c>
      <c r="H406" s="3">
        <v>0.5318</v>
      </c>
    </row>
    <row r="407" spans="4:8" ht="12.75">
      <c r="D407" s="3">
        <v>453</v>
      </c>
      <c r="E407" s="3">
        <v>0.5318</v>
      </c>
      <c r="F407" s="3">
        <v>0.5318</v>
      </c>
      <c r="G407" s="3">
        <v>0.5318</v>
      </c>
      <c r="H407" s="3">
        <v>0.5318</v>
      </c>
    </row>
    <row r="408" spans="4:8" ht="12.75">
      <c r="D408" s="3">
        <v>454</v>
      </c>
      <c r="E408" s="3">
        <v>0.5318</v>
      </c>
      <c r="F408" s="3" t="s">
        <v>6</v>
      </c>
      <c r="G408" s="3" t="s">
        <v>6</v>
      </c>
      <c r="H408" s="3" t="s">
        <v>6</v>
      </c>
    </row>
    <row r="431" spans="2:7" ht="12.75">
      <c r="B431" s="1" t="s">
        <v>39</v>
      </c>
      <c r="G431">
        <v>28</v>
      </c>
    </row>
    <row r="472" spans="2:7" ht="12.75">
      <c r="B472" s="1" t="s">
        <v>38</v>
      </c>
      <c r="E472" t="s">
        <v>37</v>
      </c>
      <c r="G472">
        <v>71</v>
      </c>
    </row>
    <row r="541" ht="12.75">
      <c r="B541" s="1" t="s">
        <v>41</v>
      </c>
    </row>
    <row r="542" spans="2:7" ht="12.75">
      <c r="B542" s="1" t="s">
        <v>42</v>
      </c>
      <c r="G542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42"/>
  <sheetViews>
    <sheetView showRowColHeaders="0" showZeros="0" zoomScale="169" zoomScaleNormal="169" zoomScalePageLayoutView="0" workbookViewId="0" topLeftCell="A1">
      <selection activeCell="B442" sqref="B442"/>
    </sheetView>
  </sheetViews>
  <sheetFormatPr defaultColWidth="9.140625" defaultRowHeight="12.75"/>
  <cols>
    <col min="1" max="1" width="11.28125" style="0" customWidth="1"/>
    <col min="2" max="2" width="0.85546875" style="0" customWidth="1"/>
  </cols>
  <sheetData>
    <row r="1" spans="1:9" s="12" customFormat="1" ht="21.75" customHeight="1">
      <c r="A1" s="9" t="s">
        <v>16</v>
      </c>
      <c r="B1" s="10"/>
      <c r="C1" s="11">
        <v>45</v>
      </c>
      <c r="D1" s="11">
        <v>35</v>
      </c>
      <c r="E1" s="11">
        <v>25</v>
      </c>
      <c r="F1" s="11">
        <v>10</v>
      </c>
      <c r="G1" s="11">
        <v>5</v>
      </c>
      <c r="H1" s="11">
        <v>2.5</v>
      </c>
      <c r="I1" s="11">
        <v>1.25</v>
      </c>
    </row>
    <row r="2" spans="1:9" s="5" customFormat="1" ht="21.75" customHeight="1">
      <c r="A2" s="8">
        <v>650</v>
      </c>
      <c r="B2" s="6"/>
      <c r="C2" s="7">
        <f>INT((A2-55)/2/45)</f>
        <v>6</v>
      </c>
      <c r="D2" s="7">
        <f>INT(((A2-55)-2*C1*C2)/2/35)</f>
        <v>0</v>
      </c>
      <c r="E2" s="7">
        <f>INT(((A2-55)-2*C1*C2-2*D1*D2)/2/25)</f>
        <v>1</v>
      </c>
      <c r="F2" s="7">
        <f>INT(((A2-55)-2*C1*C2-2*D1*D2-2*E1*E2)/2/10)</f>
        <v>0</v>
      </c>
      <c r="G2" s="7">
        <f>INT(((A2-55)-2*C1*C2-2*D1*D2-2*E1*E2-2*F1*F2)/2/5)</f>
        <v>0</v>
      </c>
      <c r="H2" s="7">
        <f>INT(((A2-55)-2*C1*C2-2*D1*D2-2*E1*E2-2*F1*F2-2*G1*G2)/2/2.5)</f>
        <v>1</v>
      </c>
      <c r="I2" s="7">
        <f>((A2-55)-2*C1*C2-2*D1*D2-2*E1*E2-2*F1*F2-2*G1*G2-2*H1*H2)/2/1.25</f>
        <v>0</v>
      </c>
    </row>
    <row r="5" spans="1:10" s="12" customFormat="1" ht="21.75" customHeight="1">
      <c r="A5" s="13" t="s">
        <v>16</v>
      </c>
      <c r="B5" s="10"/>
      <c r="C5" s="11">
        <v>100</v>
      </c>
      <c r="D5" s="11">
        <v>45</v>
      </c>
      <c r="E5" s="11">
        <v>35</v>
      </c>
      <c r="F5" s="11">
        <v>25</v>
      </c>
      <c r="G5" s="11">
        <v>10</v>
      </c>
      <c r="H5" s="11">
        <v>5</v>
      </c>
      <c r="I5" s="11">
        <v>2.5</v>
      </c>
      <c r="J5" s="11">
        <v>1.25</v>
      </c>
    </row>
    <row r="6" spans="1:10" s="12" customFormat="1" ht="21.75" customHeight="1">
      <c r="A6" s="8">
        <v>650</v>
      </c>
      <c r="B6" s="14"/>
      <c r="C6" s="15">
        <f>INT((A6-55)/2/100)</f>
        <v>2</v>
      </c>
      <c r="D6" s="15">
        <f>INT(((A6-55)-2*C5*C6)/2/45)</f>
        <v>2</v>
      </c>
      <c r="E6" s="15">
        <f>INT(((A6-55)-2*C5*C6-2*D5*D6)/2/35)</f>
        <v>0</v>
      </c>
      <c r="F6" s="15">
        <f>INT(((A6-55)-2*C5*C6-2*D5*D6-2*E5*E6)/2/25)</f>
        <v>0</v>
      </c>
      <c r="G6" s="15">
        <f>INT(((A6-55)-2*C5*C6-2*D5*D6-2*E5*E6-2*F5*F6)/2/10)</f>
        <v>0</v>
      </c>
      <c r="H6" s="15">
        <f>INT(((A6-55)-2*C5*C6-2*D5*D6-2*E5*E6-2*F5*F6-2*G5*G6)/2/5)</f>
        <v>1</v>
      </c>
      <c r="I6" s="15">
        <f>INT(((A6-55)-2*C5*C6-2*D5*D6-2*E5*E6-2*F5*F6-2*G5*G6-2*H5*H6)/2/2.5)</f>
        <v>1</v>
      </c>
      <c r="J6" s="15">
        <f>((A6-55)-2*C5*C6-2*D5*D6-2*E5*E6-2*F5*F6-2*G5*G6-2*H5*H6-2*I5*I6)/2/1.25</f>
        <v>0</v>
      </c>
    </row>
    <row r="235" spans="2:7" ht="12.75">
      <c r="B235" t="s">
        <v>40</v>
      </c>
      <c r="E235" t="s">
        <v>37</v>
      </c>
      <c r="G235">
        <v>48</v>
      </c>
    </row>
    <row r="431" spans="2:7" ht="12.75">
      <c r="B431" t="s">
        <v>39</v>
      </c>
      <c r="G431">
        <v>28</v>
      </c>
    </row>
    <row r="472" spans="2:7" ht="12.75">
      <c r="B472" t="s">
        <v>38</v>
      </c>
      <c r="E472" t="s">
        <v>37</v>
      </c>
      <c r="G472">
        <v>71</v>
      </c>
    </row>
    <row r="541" ht="12.75">
      <c r="B541" t="s">
        <v>41</v>
      </c>
    </row>
    <row r="542" spans="2:7" ht="12.75">
      <c r="B542" t="s">
        <v>42</v>
      </c>
      <c r="G542">
        <v>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Denison</dc:creator>
  <cp:keywords/>
  <dc:description/>
  <cp:lastModifiedBy>UP</cp:lastModifiedBy>
  <cp:lastPrinted>2016-08-22T05:14:10Z</cp:lastPrinted>
  <dcterms:created xsi:type="dcterms:W3CDTF">1999-10-15T02:53:48Z</dcterms:created>
  <dcterms:modified xsi:type="dcterms:W3CDTF">2016-08-22T05:19:50Z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